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Z:\interdev\pdf\dcyf\"/>
    </mc:Choice>
  </mc:AlternateContent>
  <xr:revisionPtr revIDLastSave="0" documentId="8_{68CADAC1-7DF3-42FE-969F-23088B9D8875}" xr6:coauthVersionLast="36" xr6:coauthVersionMax="36" xr10:uidLastSave="{00000000-0000-0000-0000-000000000000}"/>
  <bookViews>
    <workbookView xWindow="0" yWindow="0" windowWidth="14685" windowHeight="12015" xr2:uid="{00000000-000D-0000-FFFF-FFFF00000000}"/>
  </bookViews>
  <sheets>
    <sheet name="Rate Sheet Summary" sheetId="8" r:id="rId1"/>
    <sheet name="County EIS Rate Sheet" sheetId="1" r:id="rId2"/>
    <sheet name="SpEd BEA Rates by Month" sheetId="10" r:id="rId3"/>
    <sheet name="AAFTE" sheetId="11" r:id="rId4"/>
    <sheet name="Notes" sheetId="1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8" l="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5" i="8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0" i="1"/>
  <c r="U339" i="1"/>
  <c r="U338" i="1"/>
  <c r="U337" i="1"/>
  <c r="U336" i="1"/>
  <c r="U335" i="1"/>
  <c r="U334" i="1"/>
  <c r="U331" i="1"/>
  <c r="U330" i="1"/>
  <c r="U329" i="1"/>
  <c r="U328" i="1"/>
  <c r="U327" i="1"/>
  <c r="U326" i="1"/>
  <c r="U325" i="1"/>
  <c r="U322" i="1"/>
  <c r="U319" i="1"/>
  <c r="U318" i="1"/>
  <c r="U317" i="1"/>
  <c r="U316" i="1"/>
  <c r="U315" i="1"/>
  <c r="U314" i="1"/>
  <c r="U313" i="1"/>
  <c r="U312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3" i="1"/>
  <c r="U262" i="1"/>
  <c r="U261" i="1"/>
  <c r="U260" i="1"/>
  <c r="U257" i="1"/>
  <c r="U256" i="1"/>
  <c r="U255" i="1"/>
  <c r="U254" i="1"/>
  <c r="U253" i="1"/>
  <c r="U252" i="1"/>
  <c r="U251" i="1"/>
  <c r="U248" i="1"/>
  <c r="U247" i="1"/>
  <c r="U246" i="1"/>
  <c r="U245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5" i="1"/>
  <c r="U224" i="1"/>
  <c r="U223" i="1"/>
  <c r="U220" i="1"/>
  <c r="U219" i="1"/>
  <c r="U218" i="1"/>
  <c r="U217" i="1"/>
  <c r="U216" i="1"/>
  <c r="U215" i="1"/>
  <c r="U212" i="1"/>
  <c r="U211" i="1"/>
  <c r="U210" i="1"/>
  <c r="U209" i="1"/>
  <c r="U208" i="1"/>
  <c r="U207" i="1"/>
  <c r="U206" i="1"/>
  <c r="U205" i="1"/>
  <c r="U202" i="1"/>
  <c r="U201" i="1"/>
  <c r="U200" i="1"/>
  <c r="U199" i="1"/>
  <c r="U198" i="1"/>
  <c r="U197" i="1"/>
  <c r="U196" i="1"/>
  <c r="U193" i="1"/>
  <c r="U192" i="1"/>
  <c r="U191" i="1"/>
  <c r="U190" i="1"/>
  <c r="U189" i="1"/>
  <c r="U188" i="1"/>
  <c r="U187" i="1"/>
  <c r="U186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68" i="1"/>
  <c r="U167" i="1"/>
  <c r="U166" i="1"/>
  <c r="U165" i="1"/>
  <c r="U164" i="1"/>
  <c r="U163" i="1"/>
  <c r="U162" i="1"/>
  <c r="U161" i="1"/>
  <c r="U160" i="1"/>
  <c r="U159" i="1"/>
  <c r="U156" i="1"/>
  <c r="U155" i="1"/>
  <c r="U154" i="1"/>
  <c r="U153" i="1"/>
  <c r="U152" i="1"/>
  <c r="U151" i="1"/>
  <c r="U148" i="1"/>
  <c r="U147" i="1"/>
  <c r="U146" i="1"/>
  <c r="U145" i="1"/>
  <c r="U144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0" i="1"/>
  <c r="U119" i="1"/>
  <c r="U118" i="1"/>
  <c r="U117" i="1"/>
  <c r="U116" i="1"/>
  <c r="U113" i="1"/>
  <c r="U112" i="1"/>
  <c r="U111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3" i="1"/>
  <c r="U92" i="1"/>
  <c r="U91" i="1"/>
  <c r="U90" i="1"/>
  <c r="U89" i="1"/>
  <c r="U88" i="1"/>
  <c r="U87" i="1"/>
  <c r="U86" i="1"/>
  <c r="U85" i="1"/>
  <c r="U84" i="1"/>
  <c r="U81" i="1"/>
  <c r="U78" i="1"/>
  <c r="U77" i="1"/>
  <c r="U76" i="1"/>
  <c r="U75" i="1"/>
  <c r="U72" i="1"/>
  <c r="U71" i="1"/>
  <c r="U70" i="1"/>
  <c r="U69" i="1"/>
  <c r="U68" i="1"/>
  <c r="U65" i="1"/>
  <c r="U64" i="1"/>
  <c r="U63" i="1"/>
  <c r="U62" i="1"/>
  <c r="U61" i="1"/>
  <c r="U60" i="1"/>
  <c r="U57" i="1"/>
  <c r="U56" i="1"/>
  <c r="U55" i="1"/>
  <c r="U54" i="1"/>
  <c r="U53" i="1"/>
  <c r="U52" i="1"/>
  <c r="U49" i="1"/>
  <c r="U48" i="1"/>
  <c r="U45" i="1"/>
  <c r="U44" i="1"/>
  <c r="U43" i="1"/>
  <c r="U42" i="1"/>
  <c r="U41" i="1"/>
  <c r="U40" i="1"/>
  <c r="U39" i="1"/>
  <c r="U38" i="1"/>
  <c r="U37" i="1"/>
  <c r="U34" i="1"/>
  <c r="U33" i="1"/>
  <c r="U32" i="1"/>
  <c r="U31" i="1"/>
  <c r="U30" i="1"/>
  <c r="U27" i="1"/>
  <c r="U26" i="1"/>
  <c r="U25" i="1"/>
  <c r="U24" i="1"/>
  <c r="U23" i="1"/>
  <c r="U22" i="1"/>
  <c r="U21" i="1"/>
  <c r="U18" i="1"/>
  <c r="U17" i="1"/>
  <c r="U16" i="1"/>
  <c r="U15" i="1"/>
  <c r="U14" i="1"/>
  <c r="U13" i="1"/>
  <c r="U10" i="1"/>
  <c r="U9" i="1"/>
  <c r="U3" i="1"/>
  <c r="U4" i="1"/>
  <c r="U5" i="1"/>
  <c r="U6" i="1"/>
  <c r="U2" i="1"/>
  <c r="C7" i="11"/>
  <c r="C5" i="11"/>
  <c r="S2" i="1"/>
  <c r="S358" i="1"/>
  <c r="T358" i="1"/>
  <c r="C4" i="11"/>
  <c r="C6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V358" i="1"/>
  <c r="S359" i="1"/>
  <c r="T359" i="1"/>
  <c r="V359" i="1"/>
  <c r="S360" i="1"/>
  <c r="T360" i="1"/>
  <c r="V360" i="1"/>
  <c r="S361" i="1"/>
  <c r="T361" i="1"/>
  <c r="V361" i="1"/>
  <c r="S362" i="1"/>
  <c r="T362" i="1"/>
  <c r="V362" i="1"/>
  <c r="S363" i="1"/>
  <c r="T363" i="1"/>
  <c r="V363" i="1"/>
  <c r="S364" i="1"/>
  <c r="T364" i="1"/>
  <c r="V364" i="1"/>
  <c r="S365" i="1"/>
  <c r="T365" i="1"/>
  <c r="V365" i="1"/>
  <c r="S366" i="1"/>
  <c r="T366" i="1"/>
  <c r="V366" i="1"/>
  <c r="S367" i="1"/>
  <c r="T367" i="1"/>
  <c r="V367" i="1"/>
  <c r="S368" i="1"/>
  <c r="T368" i="1"/>
  <c r="V368" i="1"/>
  <c r="S369" i="1"/>
  <c r="T369" i="1"/>
  <c r="V369" i="1"/>
  <c r="S370" i="1"/>
  <c r="T370" i="1"/>
  <c r="V370" i="1"/>
  <c r="S371" i="1"/>
  <c r="T371" i="1"/>
  <c r="V371" i="1"/>
  <c r="S372" i="1"/>
  <c r="T372" i="1"/>
  <c r="V372" i="1"/>
  <c r="V373" i="1"/>
  <c r="U373" i="1"/>
  <c r="T373" i="1"/>
  <c r="T374" i="1"/>
  <c r="S343" i="1"/>
  <c r="T343" i="1"/>
  <c r="V343" i="1"/>
  <c r="S344" i="1"/>
  <c r="T344" i="1"/>
  <c r="V344" i="1"/>
  <c r="S345" i="1"/>
  <c r="T345" i="1"/>
  <c r="V345" i="1"/>
  <c r="S346" i="1"/>
  <c r="T346" i="1"/>
  <c r="V346" i="1"/>
  <c r="S347" i="1"/>
  <c r="T347" i="1"/>
  <c r="V347" i="1"/>
  <c r="S348" i="1"/>
  <c r="T348" i="1"/>
  <c r="V348" i="1"/>
  <c r="S349" i="1"/>
  <c r="T349" i="1"/>
  <c r="V349" i="1"/>
  <c r="S350" i="1"/>
  <c r="T350" i="1"/>
  <c r="V350" i="1"/>
  <c r="S351" i="1"/>
  <c r="T351" i="1"/>
  <c r="V351" i="1"/>
  <c r="S352" i="1"/>
  <c r="T352" i="1"/>
  <c r="V352" i="1"/>
  <c r="S353" i="1"/>
  <c r="T353" i="1"/>
  <c r="V353" i="1"/>
  <c r="S354" i="1"/>
  <c r="T354" i="1"/>
  <c r="V354" i="1"/>
  <c r="S355" i="1"/>
  <c r="T355" i="1"/>
  <c r="V355" i="1"/>
  <c r="V356" i="1"/>
  <c r="U356" i="1"/>
  <c r="T356" i="1"/>
  <c r="T357" i="1"/>
  <c r="S334" i="1"/>
  <c r="T334" i="1"/>
  <c r="V334" i="1"/>
  <c r="S335" i="1"/>
  <c r="T335" i="1"/>
  <c r="V335" i="1"/>
  <c r="S336" i="1"/>
  <c r="T336" i="1"/>
  <c r="V336" i="1"/>
  <c r="S337" i="1"/>
  <c r="T337" i="1"/>
  <c r="V337" i="1"/>
  <c r="S338" i="1"/>
  <c r="T338" i="1"/>
  <c r="V338" i="1"/>
  <c r="S339" i="1"/>
  <c r="T339" i="1"/>
  <c r="V339" i="1"/>
  <c r="S340" i="1"/>
  <c r="T340" i="1"/>
  <c r="V340" i="1"/>
  <c r="V341" i="1"/>
  <c r="U341" i="1"/>
  <c r="T341" i="1"/>
  <c r="T342" i="1"/>
  <c r="S325" i="1"/>
  <c r="T325" i="1"/>
  <c r="V325" i="1"/>
  <c r="S326" i="1"/>
  <c r="T326" i="1"/>
  <c r="V326" i="1"/>
  <c r="S327" i="1"/>
  <c r="T327" i="1"/>
  <c r="V327" i="1"/>
  <c r="S328" i="1"/>
  <c r="T328" i="1"/>
  <c r="V328" i="1"/>
  <c r="S329" i="1"/>
  <c r="T329" i="1"/>
  <c r="V329" i="1"/>
  <c r="S330" i="1"/>
  <c r="T330" i="1"/>
  <c r="V330" i="1"/>
  <c r="S331" i="1"/>
  <c r="T331" i="1"/>
  <c r="V331" i="1"/>
  <c r="V332" i="1"/>
  <c r="U332" i="1"/>
  <c r="T332" i="1"/>
  <c r="T333" i="1"/>
  <c r="S322" i="1"/>
  <c r="T322" i="1"/>
  <c r="V322" i="1"/>
  <c r="V323" i="1"/>
  <c r="U323" i="1"/>
  <c r="T323" i="1"/>
  <c r="T324" i="1"/>
  <c r="S312" i="1"/>
  <c r="T312" i="1"/>
  <c r="V312" i="1"/>
  <c r="S313" i="1"/>
  <c r="T313" i="1"/>
  <c r="V313" i="1"/>
  <c r="S314" i="1"/>
  <c r="T314" i="1"/>
  <c r="V314" i="1"/>
  <c r="S315" i="1"/>
  <c r="T315" i="1"/>
  <c r="V315" i="1"/>
  <c r="S316" i="1"/>
  <c r="T316" i="1"/>
  <c r="V316" i="1"/>
  <c r="S317" i="1"/>
  <c r="T317" i="1"/>
  <c r="V317" i="1"/>
  <c r="S318" i="1"/>
  <c r="T318" i="1"/>
  <c r="V318" i="1"/>
  <c r="S319" i="1"/>
  <c r="T319" i="1"/>
  <c r="V319" i="1"/>
  <c r="V320" i="1"/>
  <c r="U320" i="1"/>
  <c r="T320" i="1"/>
  <c r="T321" i="1"/>
  <c r="S298" i="1"/>
  <c r="T298" i="1"/>
  <c r="V298" i="1"/>
  <c r="S299" i="1"/>
  <c r="T299" i="1"/>
  <c r="V299" i="1"/>
  <c r="S300" i="1"/>
  <c r="T300" i="1"/>
  <c r="V300" i="1"/>
  <c r="S301" i="1"/>
  <c r="T301" i="1"/>
  <c r="V301" i="1"/>
  <c r="S302" i="1"/>
  <c r="T302" i="1"/>
  <c r="V302" i="1"/>
  <c r="S303" i="1"/>
  <c r="T303" i="1"/>
  <c r="V303" i="1"/>
  <c r="S304" i="1"/>
  <c r="T304" i="1"/>
  <c r="V304" i="1"/>
  <c r="S305" i="1"/>
  <c r="T305" i="1"/>
  <c r="V305" i="1"/>
  <c r="S306" i="1"/>
  <c r="T306" i="1"/>
  <c r="V306" i="1"/>
  <c r="S307" i="1"/>
  <c r="T307" i="1"/>
  <c r="V307" i="1"/>
  <c r="S308" i="1"/>
  <c r="T308" i="1"/>
  <c r="V308" i="1"/>
  <c r="S309" i="1"/>
  <c r="T309" i="1"/>
  <c r="V309" i="1"/>
  <c r="V310" i="1"/>
  <c r="U310" i="1"/>
  <c r="T310" i="1"/>
  <c r="T311" i="1"/>
  <c r="S282" i="1"/>
  <c r="T282" i="1"/>
  <c r="V282" i="1"/>
  <c r="S283" i="1"/>
  <c r="T283" i="1"/>
  <c r="V283" i="1"/>
  <c r="S284" i="1"/>
  <c r="T284" i="1"/>
  <c r="V284" i="1"/>
  <c r="S285" i="1"/>
  <c r="T285" i="1"/>
  <c r="V285" i="1"/>
  <c r="S286" i="1"/>
  <c r="T286" i="1"/>
  <c r="V286" i="1"/>
  <c r="S287" i="1"/>
  <c r="T287" i="1"/>
  <c r="V287" i="1"/>
  <c r="S288" i="1"/>
  <c r="T288" i="1"/>
  <c r="V288" i="1"/>
  <c r="S289" i="1"/>
  <c r="T289" i="1"/>
  <c r="V289" i="1"/>
  <c r="S290" i="1"/>
  <c r="T290" i="1"/>
  <c r="V290" i="1"/>
  <c r="S291" i="1"/>
  <c r="T291" i="1"/>
  <c r="V291" i="1"/>
  <c r="S292" i="1"/>
  <c r="T292" i="1"/>
  <c r="V292" i="1"/>
  <c r="S293" i="1"/>
  <c r="T293" i="1"/>
  <c r="V293" i="1"/>
  <c r="S294" i="1"/>
  <c r="T294" i="1"/>
  <c r="V294" i="1"/>
  <c r="S295" i="1"/>
  <c r="T295" i="1"/>
  <c r="V295" i="1"/>
  <c r="V296" i="1"/>
  <c r="U296" i="1"/>
  <c r="T296" i="1"/>
  <c r="T297" i="1"/>
  <c r="S266" i="1"/>
  <c r="T266" i="1"/>
  <c r="V266" i="1"/>
  <c r="S267" i="1"/>
  <c r="T267" i="1"/>
  <c r="V267" i="1"/>
  <c r="S268" i="1"/>
  <c r="T268" i="1"/>
  <c r="V268" i="1"/>
  <c r="S269" i="1"/>
  <c r="T269" i="1"/>
  <c r="V269" i="1"/>
  <c r="S270" i="1"/>
  <c r="T270" i="1"/>
  <c r="V270" i="1"/>
  <c r="S271" i="1"/>
  <c r="T271" i="1"/>
  <c r="V271" i="1"/>
  <c r="S272" i="1"/>
  <c r="T272" i="1"/>
  <c r="V272" i="1"/>
  <c r="S273" i="1"/>
  <c r="T273" i="1"/>
  <c r="V273" i="1"/>
  <c r="S274" i="1"/>
  <c r="T274" i="1"/>
  <c r="V274" i="1"/>
  <c r="S275" i="1"/>
  <c r="T275" i="1"/>
  <c r="V275" i="1"/>
  <c r="S276" i="1"/>
  <c r="T276" i="1"/>
  <c r="V276" i="1"/>
  <c r="S277" i="1"/>
  <c r="T277" i="1"/>
  <c r="V277" i="1"/>
  <c r="S278" i="1"/>
  <c r="T278" i="1"/>
  <c r="V278" i="1"/>
  <c r="S279" i="1"/>
  <c r="T279" i="1"/>
  <c r="V279" i="1"/>
  <c r="V280" i="1"/>
  <c r="U280" i="1"/>
  <c r="T280" i="1"/>
  <c r="T281" i="1"/>
  <c r="S260" i="1"/>
  <c r="T260" i="1"/>
  <c r="V260" i="1"/>
  <c r="S261" i="1"/>
  <c r="T261" i="1"/>
  <c r="V261" i="1"/>
  <c r="S262" i="1"/>
  <c r="T262" i="1"/>
  <c r="V262" i="1"/>
  <c r="S263" i="1"/>
  <c r="T263" i="1"/>
  <c r="V263" i="1"/>
  <c r="V264" i="1"/>
  <c r="U264" i="1"/>
  <c r="T264" i="1"/>
  <c r="T265" i="1"/>
  <c r="S251" i="1"/>
  <c r="T251" i="1"/>
  <c r="V251" i="1"/>
  <c r="S252" i="1"/>
  <c r="T252" i="1"/>
  <c r="V252" i="1"/>
  <c r="S253" i="1"/>
  <c r="T253" i="1"/>
  <c r="V253" i="1"/>
  <c r="S254" i="1"/>
  <c r="T254" i="1"/>
  <c r="V254" i="1"/>
  <c r="S255" i="1"/>
  <c r="T255" i="1"/>
  <c r="V255" i="1"/>
  <c r="S256" i="1"/>
  <c r="T256" i="1"/>
  <c r="V256" i="1"/>
  <c r="S257" i="1"/>
  <c r="T257" i="1"/>
  <c r="V257" i="1"/>
  <c r="V258" i="1"/>
  <c r="U258" i="1"/>
  <c r="T258" i="1"/>
  <c r="T259" i="1"/>
  <c r="S245" i="1"/>
  <c r="T245" i="1"/>
  <c r="V245" i="1"/>
  <c r="S246" i="1"/>
  <c r="T246" i="1"/>
  <c r="V246" i="1"/>
  <c r="S247" i="1"/>
  <c r="T247" i="1"/>
  <c r="V247" i="1"/>
  <c r="S248" i="1"/>
  <c r="T248" i="1"/>
  <c r="V248" i="1"/>
  <c r="V249" i="1"/>
  <c r="U249" i="1"/>
  <c r="T249" i="1"/>
  <c r="T250" i="1"/>
  <c r="S228" i="1"/>
  <c r="T228" i="1"/>
  <c r="V228" i="1"/>
  <c r="S229" i="1"/>
  <c r="T229" i="1"/>
  <c r="V229" i="1"/>
  <c r="S230" i="1"/>
  <c r="T230" i="1"/>
  <c r="V230" i="1"/>
  <c r="S231" i="1"/>
  <c r="T231" i="1"/>
  <c r="V231" i="1"/>
  <c r="S232" i="1"/>
  <c r="T232" i="1"/>
  <c r="V232" i="1"/>
  <c r="S233" i="1"/>
  <c r="T233" i="1"/>
  <c r="V233" i="1"/>
  <c r="S234" i="1"/>
  <c r="T234" i="1"/>
  <c r="V234" i="1"/>
  <c r="S235" i="1"/>
  <c r="T235" i="1"/>
  <c r="V235" i="1"/>
  <c r="S236" i="1"/>
  <c r="T236" i="1"/>
  <c r="V236" i="1"/>
  <c r="S237" i="1"/>
  <c r="T237" i="1"/>
  <c r="V237" i="1"/>
  <c r="S238" i="1"/>
  <c r="T238" i="1"/>
  <c r="V238" i="1"/>
  <c r="S239" i="1"/>
  <c r="T239" i="1"/>
  <c r="V239" i="1"/>
  <c r="S240" i="1"/>
  <c r="T240" i="1"/>
  <c r="V240" i="1"/>
  <c r="S241" i="1"/>
  <c r="T241" i="1"/>
  <c r="V241" i="1"/>
  <c r="S242" i="1"/>
  <c r="T242" i="1"/>
  <c r="V242" i="1"/>
  <c r="V243" i="1"/>
  <c r="U243" i="1"/>
  <c r="T243" i="1"/>
  <c r="T244" i="1"/>
  <c r="S223" i="1"/>
  <c r="T223" i="1"/>
  <c r="V223" i="1"/>
  <c r="S224" i="1"/>
  <c r="T224" i="1"/>
  <c r="V224" i="1"/>
  <c r="S225" i="1"/>
  <c r="T225" i="1"/>
  <c r="V225" i="1"/>
  <c r="V226" i="1"/>
  <c r="U226" i="1"/>
  <c r="T226" i="1"/>
  <c r="T227" i="1"/>
  <c r="S215" i="1"/>
  <c r="T215" i="1"/>
  <c r="V215" i="1"/>
  <c r="S216" i="1"/>
  <c r="T216" i="1"/>
  <c r="V216" i="1"/>
  <c r="S217" i="1"/>
  <c r="T217" i="1"/>
  <c r="V217" i="1"/>
  <c r="S218" i="1"/>
  <c r="T218" i="1"/>
  <c r="V218" i="1"/>
  <c r="S219" i="1"/>
  <c r="T219" i="1"/>
  <c r="V219" i="1"/>
  <c r="S220" i="1"/>
  <c r="T220" i="1"/>
  <c r="V220" i="1"/>
  <c r="V221" i="1"/>
  <c r="U221" i="1"/>
  <c r="T221" i="1"/>
  <c r="T222" i="1"/>
  <c r="S205" i="1"/>
  <c r="T205" i="1"/>
  <c r="V205" i="1"/>
  <c r="S206" i="1"/>
  <c r="T206" i="1"/>
  <c r="V206" i="1"/>
  <c r="S207" i="1"/>
  <c r="T207" i="1"/>
  <c r="V207" i="1"/>
  <c r="S208" i="1"/>
  <c r="T208" i="1"/>
  <c r="V208" i="1"/>
  <c r="S209" i="1"/>
  <c r="T209" i="1"/>
  <c r="V209" i="1"/>
  <c r="S210" i="1"/>
  <c r="T210" i="1"/>
  <c r="V210" i="1"/>
  <c r="S211" i="1"/>
  <c r="T211" i="1"/>
  <c r="V211" i="1"/>
  <c r="S212" i="1"/>
  <c r="T212" i="1"/>
  <c r="V212" i="1"/>
  <c r="V213" i="1"/>
  <c r="U213" i="1"/>
  <c r="T213" i="1"/>
  <c r="T214" i="1"/>
  <c r="S196" i="1"/>
  <c r="T196" i="1"/>
  <c r="V196" i="1"/>
  <c r="S197" i="1"/>
  <c r="T197" i="1"/>
  <c r="V197" i="1"/>
  <c r="S198" i="1"/>
  <c r="T198" i="1"/>
  <c r="V198" i="1"/>
  <c r="S199" i="1"/>
  <c r="T199" i="1"/>
  <c r="V199" i="1"/>
  <c r="S200" i="1"/>
  <c r="T200" i="1"/>
  <c r="V200" i="1"/>
  <c r="S201" i="1"/>
  <c r="T201" i="1"/>
  <c r="V201" i="1"/>
  <c r="S202" i="1"/>
  <c r="T202" i="1"/>
  <c r="V202" i="1"/>
  <c r="V203" i="1"/>
  <c r="U203" i="1"/>
  <c r="T203" i="1"/>
  <c r="T204" i="1"/>
  <c r="S186" i="1"/>
  <c r="T186" i="1"/>
  <c r="V186" i="1"/>
  <c r="S187" i="1"/>
  <c r="T187" i="1"/>
  <c r="V187" i="1"/>
  <c r="S188" i="1"/>
  <c r="T188" i="1"/>
  <c r="V188" i="1"/>
  <c r="S189" i="1"/>
  <c r="T189" i="1"/>
  <c r="V189" i="1"/>
  <c r="S190" i="1"/>
  <c r="T190" i="1"/>
  <c r="V190" i="1"/>
  <c r="S191" i="1"/>
  <c r="T191" i="1"/>
  <c r="V191" i="1"/>
  <c r="S192" i="1"/>
  <c r="T192" i="1"/>
  <c r="V192" i="1"/>
  <c r="S193" i="1"/>
  <c r="T193" i="1"/>
  <c r="V193" i="1"/>
  <c r="V194" i="1"/>
  <c r="U194" i="1"/>
  <c r="T194" i="1"/>
  <c r="T195" i="1"/>
  <c r="S171" i="1"/>
  <c r="T171" i="1"/>
  <c r="V171" i="1"/>
  <c r="S172" i="1"/>
  <c r="T172" i="1"/>
  <c r="V172" i="1"/>
  <c r="S173" i="1"/>
  <c r="T173" i="1"/>
  <c r="V173" i="1"/>
  <c r="S174" i="1"/>
  <c r="T174" i="1"/>
  <c r="V174" i="1"/>
  <c r="S175" i="1"/>
  <c r="T175" i="1"/>
  <c r="V175" i="1"/>
  <c r="S176" i="1"/>
  <c r="T176" i="1"/>
  <c r="V176" i="1"/>
  <c r="S177" i="1"/>
  <c r="T177" i="1"/>
  <c r="V177" i="1"/>
  <c r="S178" i="1"/>
  <c r="T178" i="1"/>
  <c r="V178" i="1"/>
  <c r="S179" i="1"/>
  <c r="T179" i="1"/>
  <c r="V179" i="1"/>
  <c r="S180" i="1"/>
  <c r="T180" i="1"/>
  <c r="V180" i="1"/>
  <c r="S181" i="1"/>
  <c r="T181" i="1"/>
  <c r="V181" i="1"/>
  <c r="S182" i="1"/>
  <c r="T182" i="1"/>
  <c r="V182" i="1"/>
  <c r="S183" i="1"/>
  <c r="T183" i="1"/>
  <c r="V183" i="1"/>
  <c r="V184" i="1"/>
  <c r="U184" i="1"/>
  <c r="T184" i="1"/>
  <c r="T185" i="1"/>
  <c r="S159" i="1"/>
  <c r="T159" i="1"/>
  <c r="V159" i="1"/>
  <c r="S160" i="1"/>
  <c r="T160" i="1"/>
  <c r="V160" i="1"/>
  <c r="S161" i="1"/>
  <c r="T161" i="1"/>
  <c r="V161" i="1"/>
  <c r="S162" i="1"/>
  <c r="T162" i="1"/>
  <c r="V162" i="1"/>
  <c r="S163" i="1"/>
  <c r="T163" i="1"/>
  <c r="V163" i="1"/>
  <c r="S164" i="1"/>
  <c r="T164" i="1"/>
  <c r="V164" i="1"/>
  <c r="S165" i="1"/>
  <c r="T165" i="1"/>
  <c r="V165" i="1"/>
  <c r="S166" i="1"/>
  <c r="T166" i="1"/>
  <c r="V166" i="1"/>
  <c r="S167" i="1"/>
  <c r="T167" i="1"/>
  <c r="V167" i="1"/>
  <c r="S168" i="1"/>
  <c r="T168" i="1"/>
  <c r="V168" i="1"/>
  <c r="V169" i="1"/>
  <c r="U169" i="1"/>
  <c r="T169" i="1"/>
  <c r="T170" i="1"/>
  <c r="S151" i="1"/>
  <c r="T151" i="1"/>
  <c r="V151" i="1"/>
  <c r="S152" i="1"/>
  <c r="T152" i="1"/>
  <c r="V152" i="1"/>
  <c r="S153" i="1"/>
  <c r="T153" i="1"/>
  <c r="V153" i="1"/>
  <c r="S154" i="1"/>
  <c r="T154" i="1"/>
  <c r="V154" i="1"/>
  <c r="S155" i="1"/>
  <c r="T155" i="1"/>
  <c r="V155" i="1"/>
  <c r="S156" i="1"/>
  <c r="T156" i="1"/>
  <c r="V156" i="1"/>
  <c r="V157" i="1"/>
  <c r="U157" i="1"/>
  <c r="T157" i="1"/>
  <c r="T158" i="1"/>
  <c r="S144" i="1"/>
  <c r="T144" i="1"/>
  <c r="V144" i="1"/>
  <c r="S145" i="1"/>
  <c r="T145" i="1"/>
  <c r="V145" i="1"/>
  <c r="S146" i="1"/>
  <c r="T146" i="1"/>
  <c r="V146" i="1"/>
  <c r="S147" i="1"/>
  <c r="T147" i="1"/>
  <c r="V147" i="1"/>
  <c r="S148" i="1"/>
  <c r="T148" i="1"/>
  <c r="V148" i="1"/>
  <c r="V149" i="1"/>
  <c r="U149" i="1"/>
  <c r="T149" i="1"/>
  <c r="T150" i="1"/>
  <c r="S123" i="1"/>
  <c r="T123" i="1"/>
  <c r="V123" i="1"/>
  <c r="S124" i="1"/>
  <c r="T124" i="1"/>
  <c r="V124" i="1"/>
  <c r="S125" i="1"/>
  <c r="T125" i="1"/>
  <c r="V125" i="1"/>
  <c r="S126" i="1"/>
  <c r="T126" i="1"/>
  <c r="V126" i="1"/>
  <c r="S127" i="1"/>
  <c r="T127" i="1"/>
  <c r="V127" i="1"/>
  <c r="S128" i="1"/>
  <c r="T128" i="1"/>
  <c r="V128" i="1"/>
  <c r="S129" i="1"/>
  <c r="T129" i="1"/>
  <c r="V129" i="1"/>
  <c r="S130" i="1"/>
  <c r="T130" i="1"/>
  <c r="V130" i="1"/>
  <c r="S131" i="1"/>
  <c r="T131" i="1"/>
  <c r="V131" i="1"/>
  <c r="S132" i="1"/>
  <c r="T132" i="1"/>
  <c r="V132" i="1"/>
  <c r="S133" i="1"/>
  <c r="T133" i="1"/>
  <c r="V133" i="1"/>
  <c r="S134" i="1"/>
  <c r="T134" i="1"/>
  <c r="V134" i="1"/>
  <c r="S135" i="1"/>
  <c r="T135" i="1"/>
  <c r="V135" i="1"/>
  <c r="S136" i="1"/>
  <c r="T136" i="1"/>
  <c r="V136" i="1"/>
  <c r="S137" i="1"/>
  <c r="T137" i="1"/>
  <c r="V137" i="1"/>
  <c r="S138" i="1"/>
  <c r="T138" i="1"/>
  <c r="V138" i="1"/>
  <c r="S139" i="1"/>
  <c r="T139" i="1"/>
  <c r="V139" i="1"/>
  <c r="S140" i="1"/>
  <c r="T140" i="1"/>
  <c r="V140" i="1"/>
  <c r="S141" i="1"/>
  <c r="T141" i="1"/>
  <c r="V141" i="1"/>
  <c r="V142" i="1"/>
  <c r="U142" i="1"/>
  <c r="T142" i="1"/>
  <c r="T143" i="1"/>
  <c r="S116" i="1"/>
  <c r="T116" i="1"/>
  <c r="V116" i="1"/>
  <c r="S117" i="1"/>
  <c r="T117" i="1"/>
  <c r="V117" i="1"/>
  <c r="S118" i="1"/>
  <c r="T118" i="1"/>
  <c r="V118" i="1"/>
  <c r="S119" i="1"/>
  <c r="T119" i="1"/>
  <c r="V119" i="1"/>
  <c r="S120" i="1"/>
  <c r="T120" i="1"/>
  <c r="V120" i="1"/>
  <c r="V121" i="1"/>
  <c r="U121" i="1"/>
  <c r="T121" i="1"/>
  <c r="T122" i="1"/>
  <c r="S111" i="1"/>
  <c r="T111" i="1"/>
  <c r="V111" i="1"/>
  <c r="S112" i="1"/>
  <c r="T112" i="1"/>
  <c r="V112" i="1"/>
  <c r="S113" i="1"/>
  <c r="T113" i="1"/>
  <c r="V113" i="1"/>
  <c r="V114" i="1"/>
  <c r="U114" i="1"/>
  <c r="T114" i="1"/>
  <c r="T115" i="1"/>
  <c r="S96" i="1"/>
  <c r="T96" i="1"/>
  <c r="V96" i="1"/>
  <c r="S97" i="1"/>
  <c r="T97" i="1"/>
  <c r="V97" i="1"/>
  <c r="S98" i="1"/>
  <c r="T98" i="1"/>
  <c r="V98" i="1"/>
  <c r="S99" i="1"/>
  <c r="T99" i="1"/>
  <c r="V99" i="1"/>
  <c r="S100" i="1"/>
  <c r="T100" i="1"/>
  <c r="V100" i="1"/>
  <c r="S101" i="1"/>
  <c r="T101" i="1"/>
  <c r="V101" i="1"/>
  <c r="S102" i="1"/>
  <c r="T102" i="1"/>
  <c r="V102" i="1"/>
  <c r="S103" i="1"/>
  <c r="T103" i="1"/>
  <c r="V103" i="1"/>
  <c r="S104" i="1"/>
  <c r="T104" i="1"/>
  <c r="V104" i="1"/>
  <c r="S105" i="1"/>
  <c r="T105" i="1"/>
  <c r="V105" i="1"/>
  <c r="S106" i="1"/>
  <c r="T106" i="1"/>
  <c r="V106" i="1"/>
  <c r="S107" i="1"/>
  <c r="T107" i="1"/>
  <c r="V107" i="1"/>
  <c r="S108" i="1"/>
  <c r="T108" i="1"/>
  <c r="V108" i="1"/>
  <c r="V109" i="1"/>
  <c r="U109" i="1"/>
  <c r="T109" i="1"/>
  <c r="T110" i="1"/>
  <c r="S84" i="1"/>
  <c r="T84" i="1"/>
  <c r="V84" i="1"/>
  <c r="S85" i="1"/>
  <c r="T85" i="1"/>
  <c r="V85" i="1"/>
  <c r="S86" i="1"/>
  <c r="T86" i="1"/>
  <c r="V86" i="1"/>
  <c r="S87" i="1"/>
  <c r="T87" i="1"/>
  <c r="V87" i="1"/>
  <c r="S88" i="1"/>
  <c r="T88" i="1"/>
  <c r="V88" i="1"/>
  <c r="S89" i="1"/>
  <c r="T89" i="1"/>
  <c r="V89" i="1"/>
  <c r="S90" i="1"/>
  <c r="T90" i="1"/>
  <c r="V90" i="1"/>
  <c r="S91" i="1"/>
  <c r="T91" i="1"/>
  <c r="V91" i="1"/>
  <c r="S92" i="1"/>
  <c r="T92" i="1"/>
  <c r="V92" i="1"/>
  <c r="S93" i="1"/>
  <c r="T93" i="1"/>
  <c r="V93" i="1"/>
  <c r="V94" i="1"/>
  <c r="U94" i="1"/>
  <c r="T94" i="1"/>
  <c r="T95" i="1"/>
  <c r="S81" i="1"/>
  <c r="T81" i="1"/>
  <c r="T82" i="1"/>
  <c r="T83" i="1"/>
  <c r="V81" i="1"/>
  <c r="V82" i="1"/>
  <c r="U82" i="1"/>
  <c r="S75" i="1"/>
  <c r="T75" i="1"/>
  <c r="V75" i="1"/>
  <c r="S76" i="1"/>
  <c r="T76" i="1"/>
  <c r="V76" i="1"/>
  <c r="S77" i="1"/>
  <c r="T77" i="1"/>
  <c r="V77" i="1"/>
  <c r="S78" i="1"/>
  <c r="T78" i="1"/>
  <c r="V78" i="1"/>
  <c r="V79" i="1"/>
  <c r="U79" i="1"/>
  <c r="T79" i="1"/>
  <c r="T80" i="1"/>
  <c r="S68" i="1"/>
  <c r="T68" i="1"/>
  <c r="S69" i="1"/>
  <c r="T69" i="1"/>
  <c r="S70" i="1"/>
  <c r="T70" i="1"/>
  <c r="S71" i="1"/>
  <c r="T71" i="1"/>
  <c r="S72" i="1"/>
  <c r="T72" i="1"/>
  <c r="T73" i="1"/>
  <c r="T74" i="1"/>
  <c r="V68" i="1"/>
  <c r="V69" i="1"/>
  <c r="V70" i="1"/>
  <c r="V71" i="1"/>
  <c r="V72" i="1"/>
  <c r="V73" i="1"/>
  <c r="U73" i="1"/>
  <c r="S60" i="1"/>
  <c r="T60" i="1"/>
  <c r="V60" i="1"/>
  <c r="S61" i="1"/>
  <c r="T61" i="1"/>
  <c r="V61" i="1"/>
  <c r="S62" i="1"/>
  <c r="T62" i="1"/>
  <c r="V62" i="1"/>
  <c r="S63" i="1"/>
  <c r="T63" i="1"/>
  <c r="V63" i="1"/>
  <c r="S64" i="1"/>
  <c r="T64" i="1"/>
  <c r="V64" i="1"/>
  <c r="S65" i="1"/>
  <c r="T65" i="1"/>
  <c r="V65" i="1"/>
  <c r="V66" i="1"/>
  <c r="U66" i="1"/>
  <c r="T66" i="1"/>
  <c r="T67" i="1"/>
  <c r="S52" i="1"/>
  <c r="T52" i="1"/>
  <c r="V52" i="1"/>
  <c r="S53" i="1"/>
  <c r="T53" i="1"/>
  <c r="V53" i="1"/>
  <c r="S54" i="1"/>
  <c r="T54" i="1"/>
  <c r="V54" i="1"/>
  <c r="S55" i="1"/>
  <c r="T55" i="1"/>
  <c r="V55" i="1"/>
  <c r="S56" i="1"/>
  <c r="T56" i="1"/>
  <c r="V56" i="1"/>
  <c r="S57" i="1"/>
  <c r="T57" i="1"/>
  <c r="V57" i="1"/>
  <c r="V58" i="1"/>
  <c r="U58" i="1"/>
  <c r="T58" i="1"/>
  <c r="T59" i="1"/>
  <c r="S48" i="1"/>
  <c r="T48" i="1"/>
  <c r="V48" i="1"/>
  <c r="S49" i="1"/>
  <c r="T49" i="1"/>
  <c r="V49" i="1"/>
  <c r="V50" i="1"/>
  <c r="U50" i="1"/>
  <c r="T50" i="1"/>
  <c r="T51" i="1"/>
  <c r="S37" i="1"/>
  <c r="T37" i="1"/>
  <c r="V37" i="1"/>
  <c r="S38" i="1"/>
  <c r="T38" i="1"/>
  <c r="V38" i="1"/>
  <c r="S39" i="1"/>
  <c r="T39" i="1"/>
  <c r="V39" i="1"/>
  <c r="S40" i="1"/>
  <c r="T40" i="1"/>
  <c r="V40" i="1"/>
  <c r="S41" i="1"/>
  <c r="T41" i="1"/>
  <c r="V41" i="1"/>
  <c r="S42" i="1"/>
  <c r="T42" i="1"/>
  <c r="V42" i="1"/>
  <c r="S43" i="1"/>
  <c r="T43" i="1"/>
  <c r="V43" i="1"/>
  <c r="S44" i="1"/>
  <c r="T44" i="1"/>
  <c r="V44" i="1"/>
  <c r="S45" i="1"/>
  <c r="T45" i="1"/>
  <c r="V45" i="1"/>
  <c r="V46" i="1"/>
  <c r="U46" i="1"/>
  <c r="T46" i="1"/>
  <c r="T47" i="1"/>
  <c r="S30" i="1"/>
  <c r="T30" i="1"/>
  <c r="V30" i="1"/>
  <c r="S31" i="1"/>
  <c r="T31" i="1"/>
  <c r="V31" i="1"/>
  <c r="S32" i="1"/>
  <c r="T32" i="1"/>
  <c r="V32" i="1"/>
  <c r="S33" i="1"/>
  <c r="T33" i="1"/>
  <c r="V33" i="1"/>
  <c r="S34" i="1"/>
  <c r="T34" i="1"/>
  <c r="V34" i="1"/>
  <c r="V35" i="1"/>
  <c r="U35" i="1"/>
  <c r="T35" i="1"/>
  <c r="T36" i="1"/>
  <c r="S21" i="1"/>
  <c r="T21" i="1"/>
  <c r="V21" i="1"/>
  <c r="S22" i="1"/>
  <c r="T22" i="1"/>
  <c r="V22" i="1"/>
  <c r="S23" i="1"/>
  <c r="T23" i="1"/>
  <c r="V23" i="1"/>
  <c r="S24" i="1"/>
  <c r="T24" i="1"/>
  <c r="V24" i="1"/>
  <c r="S25" i="1"/>
  <c r="T25" i="1"/>
  <c r="V25" i="1"/>
  <c r="S26" i="1"/>
  <c r="T26" i="1"/>
  <c r="V26" i="1"/>
  <c r="S27" i="1"/>
  <c r="T27" i="1"/>
  <c r="V27" i="1"/>
  <c r="V28" i="1"/>
  <c r="U28" i="1"/>
  <c r="T28" i="1"/>
  <c r="T29" i="1"/>
  <c r="S13" i="1"/>
  <c r="T13" i="1"/>
  <c r="V13" i="1"/>
  <c r="S14" i="1"/>
  <c r="T14" i="1"/>
  <c r="V14" i="1"/>
  <c r="S15" i="1"/>
  <c r="T15" i="1"/>
  <c r="V15" i="1"/>
  <c r="S16" i="1"/>
  <c r="T16" i="1"/>
  <c r="V16" i="1"/>
  <c r="S17" i="1"/>
  <c r="T17" i="1"/>
  <c r="V17" i="1"/>
  <c r="S18" i="1"/>
  <c r="T18" i="1"/>
  <c r="V18" i="1"/>
  <c r="V19" i="1"/>
  <c r="U19" i="1"/>
  <c r="T19" i="1"/>
  <c r="T20" i="1"/>
  <c r="S9" i="1"/>
  <c r="T9" i="1"/>
  <c r="V9" i="1"/>
  <c r="S10" i="1"/>
  <c r="T10" i="1"/>
  <c r="V10" i="1"/>
  <c r="V11" i="1"/>
  <c r="U11" i="1"/>
  <c r="T11" i="1"/>
  <c r="T12" i="1"/>
  <c r="T2" i="1"/>
  <c r="V2" i="1"/>
  <c r="S3" i="1"/>
  <c r="T3" i="1"/>
  <c r="V3" i="1"/>
  <c r="S4" i="1"/>
  <c r="T4" i="1"/>
  <c r="V4" i="1"/>
  <c r="S5" i="1"/>
  <c r="T5" i="1"/>
  <c r="V5" i="1"/>
  <c r="S6" i="1"/>
  <c r="T6" i="1"/>
  <c r="V6" i="1"/>
  <c r="V7" i="1"/>
  <c r="U7" i="1"/>
  <c r="T7" i="1"/>
  <c r="T8" i="1"/>
  <c r="O9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0" i="1"/>
  <c r="O339" i="1"/>
  <c r="O338" i="1"/>
  <c r="O337" i="1"/>
  <c r="O336" i="1"/>
  <c r="O335" i="1"/>
  <c r="O334" i="1"/>
  <c r="O331" i="1"/>
  <c r="O330" i="1"/>
  <c r="O329" i="1"/>
  <c r="O328" i="1"/>
  <c r="O327" i="1"/>
  <c r="O326" i="1"/>
  <c r="O325" i="1"/>
  <c r="O322" i="1"/>
  <c r="O319" i="1"/>
  <c r="O318" i="1"/>
  <c r="O317" i="1"/>
  <c r="O316" i="1"/>
  <c r="O315" i="1"/>
  <c r="O314" i="1"/>
  <c r="O313" i="1"/>
  <c r="O312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3" i="1"/>
  <c r="O262" i="1"/>
  <c r="O261" i="1"/>
  <c r="O260" i="1"/>
  <c r="O257" i="1"/>
  <c r="O256" i="1"/>
  <c r="O255" i="1"/>
  <c r="O254" i="1"/>
  <c r="O253" i="1"/>
  <c r="O252" i="1"/>
  <c r="O251" i="1"/>
  <c r="O248" i="1"/>
  <c r="O247" i="1"/>
  <c r="O246" i="1"/>
  <c r="O245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5" i="1"/>
  <c r="O224" i="1"/>
  <c r="O223" i="1"/>
  <c r="O220" i="1"/>
  <c r="O219" i="1"/>
  <c r="O218" i="1"/>
  <c r="O217" i="1"/>
  <c r="O216" i="1"/>
  <c r="O215" i="1"/>
  <c r="O212" i="1"/>
  <c r="O211" i="1"/>
  <c r="O210" i="1"/>
  <c r="O209" i="1"/>
  <c r="O208" i="1"/>
  <c r="O207" i="1"/>
  <c r="O206" i="1"/>
  <c r="O205" i="1"/>
  <c r="O202" i="1"/>
  <c r="O201" i="1"/>
  <c r="O200" i="1"/>
  <c r="O199" i="1"/>
  <c r="O198" i="1"/>
  <c r="O197" i="1"/>
  <c r="O196" i="1"/>
  <c r="O193" i="1"/>
  <c r="O192" i="1"/>
  <c r="O191" i="1"/>
  <c r="O190" i="1"/>
  <c r="O189" i="1"/>
  <c r="O188" i="1"/>
  <c r="O187" i="1"/>
  <c r="O186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68" i="1"/>
  <c r="O167" i="1"/>
  <c r="O166" i="1"/>
  <c r="O165" i="1"/>
  <c r="O164" i="1"/>
  <c r="O163" i="1"/>
  <c r="O162" i="1"/>
  <c r="O161" i="1"/>
  <c r="O160" i="1"/>
  <c r="O159" i="1"/>
  <c r="O156" i="1"/>
  <c r="O155" i="1"/>
  <c r="O154" i="1"/>
  <c r="O153" i="1"/>
  <c r="O152" i="1"/>
  <c r="O151" i="1"/>
  <c r="O148" i="1"/>
  <c r="O147" i="1"/>
  <c r="O146" i="1"/>
  <c r="O145" i="1"/>
  <c r="O144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0" i="1"/>
  <c r="O119" i="1"/>
  <c r="O118" i="1"/>
  <c r="O117" i="1"/>
  <c r="O116" i="1"/>
  <c r="O113" i="1"/>
  <c r="O112" i="1"/>
  <c r="O111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3" i="1"/>
  <c r="O92" i="1"/>
  <c r="O91" i="1"/>
  <c r="O90" i="1"/>
  <c r="O89" i="1"/>
  <c r="O88" i="1"/>
  <c r="O87" i="1"/>
  <c r="O86" i="1"/>
  <c r="O85" i="1"/>
  <c r="O84" i="1"/>
  <c r="O81" i="1"/>
  <c r="O78" i="1"/>
  <c r="O77" i="1"/>
  <c r="O76" i="1"/>
  <c r="O75" i="1"/>
  <c r="O72" i="1"/>
  <c r="O71" i="1"/>
  <c r="O70" i="1"/>
  <c r="O69" i="1"/>
  <c r="O68" i="1"/>
  <c r="O65" i="1"/>
  <c r="O64" i="1"/>
  <c r="O63" i="1"/>
  <c r="O62" i="1"/>
  <c r="O61" i="1"/>
  <c r="O60" i="1"/>
  <c r="O57" i="1"/>
  <c r="O56" i="1"/>
  <c r="O55" i="1"/>
  <c r="O54" i="1"/>
  <c r="O53" i="1"/>
  <c r="O52" i="1"/>
  <c r="O49" i="1"/>
  <c r="O48" i="1"/>
  <c r="O45" i="1"/>
  <c r="O44" i="1"/>
  <c r="O43" i="1"/>
  <c r="O42" i="1"/>
  <c r="O41" i="1"/>
  <c r="O40" i="1"/>
  <c r="O39" i="1"/>
  <c r="O38" i="1"/>
  <c r="O37" i="1"/>
  <c r="O34" i="1"/>
  <c r="O33" i="1"/>
  <c r="O32" i="1"/>
  <c r="O31" i="1"/>
  <c r="O30" i="1"/>
  <c r="O27" i="1"/>
  <c r="O26" i="1"/>
  <c r="O25" i="1"/>
  <c r="O24" i="1"/>
  <c r="O23" i="1"/>
  <c r="O22" i="1"/>
  <c r="O21" i="1"/>
  <c r="O18" i="1"/>
  <c r="O17" i="1"/>
  <c r="O16" i="1"/>
  <c r="O15" i="1"/>
  <c r="O14" i="1"/>
  <c r="O13" i="1"/>
  <c r="O10" i="1"/>
  <c r="O6" i="1"/>
  <c r="O5" i="1"/>
  <c r="O4" i="1"/>
  <c r="O3" i="1"/>
  <c r="O2" i="1"/>
  <c r="F301" i="11"/>
  <c r="E252" i="1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0" i="1"/>
  <c r="Q339" i="1"/>
  <c r="Q338" i="1"/>
  <c r="Q337" i="1"/>
  <c r="Q336" i="1"/>
  <c r="Q335" i="1"/>
  <c r="Q334" i="1"/>
  <c r="Q331" i="1"/>
  <c r="Q330" i="1"/>
  <c r="Q329" i="1"/>
  <c r="Q328" i="1"/>
  <c r="Q327" i="1"/>
  <c r="Q326" i="1"/>
  <c r="Q325" i="1"/>
  <c r="Q322" i="1"/>
  <c r="Q319" i="1"/>
  <c r="Q318" i="1"/>
  <c r="Q317" i="1"/>
  <c r="Q316" i="1"/>
  <c r="Q315" i="1"/>
  <c r="Q314" i="1"/>
  <c r="Q313" i="1"/>
  <c r="Q312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3" i="1"/>
  <c r="Q262" i="1"/>
  <c r="Q261" i="1"/>
  <c r="Q260" i="1"/>
  <c r="Q257" i="1"/>
  <c r="Q256" i="1"/>
  <c r="Q255" i="1"/>
  <c r="Q254" i="1"/>
  <c r="Q253" i="1"/>
  <c r="Q252" i="1"/>
  <c r="Q251" i="1"/>
  <c r="Q248" i="1"/>
  <c r="Q247" i="1"/>
  <c r="Q246" i="1"/>
  <c r="Q245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5" i="1"/>
  <c r="Q224" i="1"/>
  <c r="Q223" i="1"/>
  <c r="Q220" i="1"/>
  <c r="Q219" i="1"/>
  <c r="Q218" i="1"/>
  <c r="Q217" i="1"/>
  <c r="Q216" i="1"/>
  <c r="Q215" i="1"/>
  <c r="Q212" i="1"/>
  <c r="Q211" i="1"/>
  <c r="Q210" i="1"/>
  <c r="Q209" i="1"/>
  <c r="Q208" i="1"/>
  <c r="Q207" i="1"/>
  <c r="Q206" i="1"/>
  <c r="Q205" i="1"/>
  <c r="Q202" i="1"/>
  <c r="Q201" i="1"/>
  <c r="Q200" i="1"/>
  <c r="Q199" i="1"/>
  <c r="Q198" i="1"/>
  <c r="Q197" i="1"/>
  <c r="Q196" i="1"/>
  <c r="Q193" i="1"/>
  <c r="Q192" i="1"/>
  <c r="Q191" i="1"/>
  <c r="Q190" i="1"/>
  <c r="Q189" i="1"/>
  <c r="Q188" i="1"/>
  <c r="Q187" i="1"/>
  <c r="Q186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68" i="1"/>
  <c r="Q167" i="1"/>
  <c r="Q166" i="1"/>
  <c r="Q165" i="1"/>
  <c r="Q164" i="1"/>
  <c r="Q163" i="1"/>
  <c r="Q162" i="1"/>
  <c r="Q161" i="1"/>
  <c r="Q160" i="1"/>
  <c r="Q159" i="1"/>
  <c r="Q156" i="1"/>
  <c r="Q155" i="1"/>
  <c r="Q154" i="1"/>
  <c r="Q153" i="1"/>
  <c r="Q152" i="1"/>
  <c r="Q151" i="1"/>
  <c r="Q148" i="1"/>
  <c r="Q147" i="1"/>
  <c r="Q146" i="1"/>
  <c r="Q145" i="1"/>
  <c r="Q144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0" i="1"/>
  <c r="Q119" i="1"/>
  <c r="Q118" i="1"/>
  <c r="Q117" i="1"/>
  <c r="Q116" i="1"/>
  <c r="Q113" i="1"/>
  <c r="Q112" i="1"/>
  <c r="Q111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3" i="1"/>
  <c r="Q92" i="1"/>
  <c r="Q91" i="1"/>
  <c r="Q90" i="1"/>
  <c r="Q89" i="1"/>
  <c r="Q88" i="1"/>
  <c r="Q87" i="1"/>
  <c r="Q86" i="1"/>
  <c r="Q85" i="1"/>
  <c r="Q84" i="1"/>
  <c r="Q81" i="1"/>
  <c r="Q78" i="1"/>
  <c r="Q77" i="1"/>
  <c r="Q76" i="1"/>
  <c r="Q75" i="1"/>
  <c r="Q72" i="1"/>
  <c r="Q71" i="1"/>
  <c r="Q70" i="1"/>
  <c r="Q69" i="1"/>
  <c r="Q68" i="1"/>
  <c r="Q65" i="1"/>
  <c r="Q64" i="1"/>
  <c r="Q63" i="1"/>
  <c r="Q62" i="1"/>
  <c r="Q61" i="1"/>
  <c r="Q60" i="1"/>
  <c r="Q57" i="1"/>
  <c r="Q56" i="1"/>
  <c r="Q55" i="1"/>
  <c r="Q54" i="1"/>
  <c r="Q53" i="1"/>
  <c r="Q52" i="1"/>
  <c r="Q49" i="1"/>
  <c r="Q48" i="1"/>
  <c r="Q45" i="1"/>
  <c r="Q44" i="1"/>
  <c r="Q43" i="1"/>
  <c r="Q42" i="1"/>
  <c r="Q41" i="1"/>
  <c r="Q40" i="1"/>
  <c r="Q39" i="1"/>
  <c r="Q38" i="1"/>
  <c r="Q37" i="1"/>
  <c r="Q34" i="1"/>
  <c r="Q33" i="1"/>
  <c r="Q32" i="1"/>
  <c r="Q31" i="1"/>
  <c r="Q30" i="1"/>
  <c r="Q27" i="1"/>
  <c r="Q26" i="1"/>
  <c r="Q25" i="1"/>
  <c r="Q24" i="1"/>
  <c r="Q23" i="1"/>
  <c r="Q22" i="1"/>
  <c r="Q21" i="1"/>
  <c r="Q18" i="1"/>
  <c r="Q17" i="1"/>
  <c r="Q16" i="1"/>
  <c r="Q15" i="1"/>
  <c r="Q14" i="1"/>
  <c r="Q13" i="1"/>
  <c r="Q10" i="1"/>
  <c r="Q9" i="1"/>
  <c r="Q3" i="1"/>
  <c r="Q4" i="1"/>
  <c r="Q5" i="1"/>
  <c r="Q6" i="1"/>
  <c r="Q2" i="1"/>
  <c r="M2" i="1"/>
  <c r="K2" i="1"/>
  <c r="L2" i="1"/>
  <c r="N2" i="1"/>
  <c r="M3" i="1"/>
  <c r="K3" i="1"/>
  <c r="L3" i="1"/>
  <c r="N3" i="1"/>
  <c r="M4" i="1"/>
  <c r="K4" i="1"/>
  <c r="L4" i="1"/>
  <c r="N4" i="1"/>
  <c r="M5" i="1"/>
  <c r="K5" i="1"/>
  <c r="L5" i="1"/>
  <c r="N5" i="1"/>
  <c r="M6" i="1"/>
  <c r="K6" i="1"/>
  <c r="L6" i="1"/>
  <c r="N6" i="1"/>
  <c r="N7" i="1"/>
  <c r="M7" i="1"/>
  <c r="L7" i="1"/>
  <c r="L8" i="1"/>
  <c r="P2" i="1"/>
  <c r="H381" i="10"/>
  <c r="C381" i="10"/>
  <c r="D381" i="10"/>
  <c r="E381" i="10"/>
  <c r="F381" i="10"/>
  <c r="G381" i="10"/>
  <c r="I381" i="10"/>
  <c r="C31" i="8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0" i="1"/>
  <c r="M339" i="1"/>
  <c r="M338" i="1"/>
  <c r="M337" i="1"/>
  <c r="M336" i="1"/>
  <c r="M335" i="1"/>
  <c r="M334" i="1"/>
  <c r="M331" i="1"/>
  <c r="M330" i="1"/>
  <c r="M329" i="1"/>
  <c r="M328" i="1"/>
  <c r="M327" i="1"/>
  <c r="M326" i="1"/>
  <c r="M325" i="1"/>
  <c r="M322" i="1"/>
  <c r="M319" i="1"/>
  <c r="M318" i="1"/>
  <c r="M317" i="1"/>
  <c r="M316" i="1"/>
  <c r="M315" i="1"/>
  <c r="M314" i="1"/>
  <c r="M313" i="1"/>
  <c r="M312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3" i="1"/>
  <c r="M262" i="1"/>
  <c r="M261" i="1"/>
  <c r="M260" i="1"/>
  <c r="M257" i="1"/>
  <c r="M256" i="1"/>
  <c r="M255" i="1"/>
  <c r="M254" i="1"/>
  <c r="M253" i="1"/>
  <c r="M252" i="1"/>
  <c r="M251" i="1"/>
  <c r="M248" i="1"/>
  <c r="M247" i="1"/>
  <c r="M246" i="1"/>
  <c r="M245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5" i="1"/>
  <c r="M224" i="1"/>
  <c r="M223" i="1"/>
  <c r="M220" i="1"/>
  <c r="M219" i="1"/>
  <c r="M218" i="1"/>
  <c r="M217" i="1"/>
  <c r="M216" i="1"/>
  <c r="M215" i="1"/>
  <c r="M212" i="1"/>
  <c r="M211" i="1"/>
  <c r="M210" i="1"/>
  <c r="M209" i="1"/>
  <c r="M208" i="1"/>
  <c r="M207" i="1"/>
  <c r="M206" i="1"/>
  <c r="M205" i="1"/>
  <c r="M202" i="1"/>
  <c r="M201" i="1"/>
  <c r="M200" i="1"/>
  <c r="M199" i="1"/>
  <c r="M198" i="1"/>
  <c r="M197" i="1"/>
  <c r="M196" i="1"/>
  <c r="M193" i="1"/>
  <c r="M192" i="1"/>
  <c r="M191" i="1"/>
  <c r="M190" i="1"/>
  <c r="M189" i="1"/>
  <c r="M188" i="1"/>
  <c r="M187" i="1"/>
  <c r="M186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68" i="1"/>
  <c r="M167" i="1"/>
  <c r="M166" i="1"/>
  <c r="M165" i="1"/>
  <c r="M164" i="1"/>
  <c r="M163" i="1"/>
  <c r="M162" i="1"/>
  <c r="M161" i="1"/>
  <c r="M160" i="1"/>
  <c r="M159" i="1"/>
  <c r="M156" i="1"/>
  <c r="M155" i="1"/>
  <c r="M154" i="1"/>
  <c r="M153" i="1"/>
  <c r="M152" i="1"/>
  <c r="M151" i="1"/>
  <c r="M148" i="1"/>
  <c r="M147" i="1"/>
  <c r="M146" i="1"/>
  <c r="M145" i="1"/>
  <c r="M144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0" i="1"/>
  <c r="M119" i="1"/>
  <c r="M118" i="1"/>
  <c r="M117" i="1"/>
  <c r="M116" i="1"/>
  <c r="M113" i="1"/>
  <c r="M112" i="1"/>
  <c r="M111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3" i="1"/>
  <c r="M92" i="1"/>
  <c r="M91" i="1"/>
  <c r="M90" i="1"/>
  <c r="M89" i="1"/>
  <c r="M88" i="1"/>
  <c r="M87" i="1"/>
  <c r="M86" i="1"/>
  <c r="M85" i="1"/>
  <c r="M84" i="1"/>
  <c r="M81" i="1"/>
  <c r="M78" i="1"/>
  <c r="M77" i="1"/>
  <c r="M76" i="1"/>
  <c r="M75" i="1"/>
  <c r="M72" i="1"/>
  <c r="M71" i="1"/>
  <c r="M70" i="1"/>
  <c r="M69" i="1"/>
  <c r="M68" i="1"/>
  <c r="M65" i="1"/>
  <c r="M64" i="1"/>
  <c r="M63" i="1"/>
  <c r="M62" i="1"/>
  <c r="M61" i="1"/>
  <c r="M60" i="1"/>
  <c r="M57" i="1"/>
  <c r="M56" i="1"/>
  <c r="M55" i="1"/>
  <c r="M54" i="1"/>
  <c r="M53" i="1"/>
  <c r="M52" i="1"/>
  <c r="M49" i="1"/>
  <c r="M48" i="1"/>
  <c r="M45" i="1"/>
  <c r="M44" i="1"/>
  <c r="M43" i="1"/>
  <c r="M42" i="1"/>
  <c r="M41" i="1"/>
  <c r="M40" i="1"/>
  <c r="M39" i="1"/>
  <c r="M38" i="1"/>
  <c r="M37" i="1"/>
  <c r="M34" i="1"/>
  <c r="M33" i="1"/>
  <c r="M32" i="1"/>
  <c r="M31" i="1"/>
  <c r="M30" i="1"/>
  <c r="M27" i="1"/>
  <c r="M26" i="1"/>
  <c r="M25" i="1"/>
  <c r="M24" i="1"/>
  <c r="M23" i="1"/>
  <c r="M22" i="1"/>
  <c r="M21" i="1"/>
  <c r="M18" i="1"/>
  <c r="M17" i="1"/>
  <c r="M16" i="1"/>
  <c r="M15" i="1"/>
  <c r="M14" i="1"/>
  <c r="M13" i="1"/>
  <c r="M10" i="1"/>
  <c r="M9" i="1"/>
  <c r="I2" i="1"/>
  <c r="E301" i="1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0" i="1"/>
  <c r="K339" i="1"/>
  <c r="K338" i="1"/>
  <c r="K337" i="1"/>
  <c r="K336" i="1"/>
  <c r="K335" i="1"/>
  <c r="K334" i="1"/>
  <c r="K331" i="1"/>
  <c r="K330" i="1"/>
  <c r="K329" i="1"/>
  <c r="K328" i="1"/>
  <c r="K327" i="1"/>
  <c r="K326" i="1"/>
  <c r="K325" i="1"/>
  <c r="K322" i="1"/>
  <c r="K319" i="1"/>
  <c r="K318" i="1"/>
  <c r="K317" i="1"/>
  <c r="K316" i="1"/>
  <c r="K315" i="1"/>
  <c r="K314" i="1"/>
  <c r="K313" i="1"/>
  <c r="K312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3" i="1"/>
  <c r="K262" i="1"/>
  <c r="K261" i="1"/>
  <c r="K260" i="1"/>
  <c r="K257" i="1"/>
  <c r="K256" i="1"/>
  <c r="K255" i="1"/>
  <c r="K254" i="1"/>
  <c r="K253" i="1"/>
  <c r="K252" i="1"/>
  <c r="K251" i="1"/>
  <c r="K248" i="1"/>
  <c r="K247" i="1"/>
  <c r="K246" i="1"/>
  <c r="K245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5" i="1"/>
  <c r="K224" i="1"/>
  <c r="K223" i="1"/>
  <c r="K220" i="1"/>
  <c r="K219" i="1"/>
  <c r="K218" i="1"/>
  <c r="K217" i="1"/>
  <c r="K216" i="1"/>
  <c r="K215" i="1"/>
  <c r="K212" i="1"/>
  <c r="K211" i="1"/>
  <c r="K210" i="1"/>
  <c r="K209" i="1"/>
  <c r="K208" i="1"/>
  <c r="K207" i="1"/>
  <c r="K206" i="1"/>
  <c r="K205" i="1"/>
  <c r="K202" i="1"/>
  <c r="K201" i="1"/>
  <c r="K200" i="1"/>
  <c r="K199" i="1"/>
  <c r="K198" i="1"/>
  <c r="K197" i="1"/>
  <c r="K196" i="1"/>
  <c r="K193" i="1"/>
  <c r="K192" i="1"/>
  <c r="K191" i="1"/>
  <c r="K190" i="1"/>
  <c r="K189" i="1"/>
  <c r="K188" i="1"/>
  <c r="K187" i="1"/>
  <c r="K186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68" i="1"/>
  <c r="K167" i="1"/>
  <c r="K166" i="1"/>
  <c r="K165" i="1"/>
  <c r="K164" i="1"/>
  <c r="K163" i="1"/>
  <c r="K162" i="1"/>
  <c r="K161" i="1"/>
  <c r="K160" i="1"/>
  <c r="K159" i="1"/>
  <c r="K156" i="1"/>
  <c r="K155" i="1"/>
  <c r="K154" i="1"/>
  <c r="K153" i="1"/>
  <c r="K152" i="1"/>
  <c r="K151" i="1"/>
  <c r="K148" i="1"/>
  <c r="K147" i="1"/>
  <c r="K146" i="1"/>
  <c r="K145" i="1"/>
  <c r="K144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0" i="1"/>
  <c r="K119" i="1"/>
  <c r="K118" i="1"/>
  <c r="K117" i="1"/>
  <c r="K116" i="1"/>
  <c r="K113" i="1"/>
  <c r="K112" i="1"/>
  <c r="K111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3" i="1"/>
  <c r="K92" i="1"/>
  <c r="K91" i="1"/>
  <c r="K90" i="1"/>
  <c r="K89" i="1"/>
  <c r="K88" i="1"/>
  <c r="K87" i="1"/>
  <c r="K86" i="1"/>
  <c r="K85" i="1"/>
  <c r="K84" i="1"/>
  <c r="K81" i="1"/>
  <c r="K78" i="1"/>
  <c r="K77" i="1"/>
  <c r="K76" i="1"/>
  <c r="K75" i="1"/>
  <c r="K72" i="1"/>
  <c r="K71" i="1"/>
  <c r="K70" i="1"/>
  <c r="K69" i="1"/>
  <c r="K68" i="1"/>
  <c r="K65" i="1"/>
  <c r="K64" i="1"/>
  <c r="K63" i="1"/>
  <c r="K62" i="1"/>
  <c r="K61" i="1"/>
  <c r="K60" i="1"/>
  <c r="K57" i="1"/>
  <c r="K56" i="1"/>
  <c r="K55" i="1"/>
  <c r="K54" i="1"/>
  <c r="K53" i="1"/>
  <c r="K52" i="1"/>
  <c r="K49" i="1"/>
  <c r="K48" i="1"/>
  <c r="K45" i="1"/>
  <c r="K44" i="1"/>
  <c r="K43" i="1"/>
  <c r="K42" i="1"/>
  <c r="K41" i="1"/>
  <c r="K40" i="1"/>
  <c r="K39" i="1"/>
  <c r="K38" i="1"/>
  <c r="K37" i="1"/>
  <c r="K34" i="1"/>
  <c r="K33" i="1"/>
  <c r="K32" i="1"/>
  <c r="K31" i="1"/>
  <c r="K30" i="1"/>
  <c r="K27" i="1"/>
  <c r="K26" i="1"/>
  <c r="K25" i="1"/>
  <c r="K24" i="1"/>
  <c r="K23" i="1"/>
  <c r="K22" i="1"/>
  <c r="K21" i="1"/>
  <c r="K18" i="1"/>
  <c r="K17" i="1"/>
  <c r="K16" i="1"/>
  <c r="K15" i="1"/>
  <c r="K14" i="1"/>
  <c r="K13" i="1"/>
  <c r="K10" i="1"/>
  <c r="K9" i="1"/>
  <c r="G6" i="1"/>
  <c r="G5" i="1"/>
  <c r="G4" i="1"/>
  <c r="G3" i="1"/>
  <c r="G2" i="1"/>
  <c r="I361" i="1"/>
  <c r="G361" i="1"/>
  <c r="H361" i="1"/>
  <c r="J361" i="1"/>
  <c r="I363" i="1"/>
  <c r="C390" i="1"/>
  <c r="I54" i="1"/>
  <c r="I207" i="1"/>
  <c r="I4" i="1"/>
  <c r="I350" i="1"/>
  <c r="I275" i="1"/>
  <c r="I201" i="1"/>
  <c r="I117" i="1"/>
  <c r="I25" i="1"/>
  <c r="I360" i="1"/>
  <c r="I368" i="1"/>
  <c r="I346" i="1"/>
  <c r="I354" i="1"/>
  <c r="I340" i="1"/>
  <c r="I322" i="1"/>
  <c r="I319" i="1"/>
  <c r="I305" i="1"/>
  <c r="I285" i="1"/>
  <c r="I293" i="1"/>
  <c r="I271" i="1"/>
  <c r="I279" i="1"/>
  <c r="I254" i="1"/>
  <c r="I228" i="1"/>
  <c r="I236" i="1"/>
  <c r="I224" i="1"/>
  <c r="I205" i="1"/>
  <c r="I197" i="1"/>
  <c r="I188" i="1"/>
  <c r="I173" i="1"/>
  <c r="I181" i="1"/>
  <c r="I164" i="1"/>
  <c r="I154" i="1"/>
  <c r="I101" i="1"/>
  <c r="I111" i="1"/>
  <c r="I123" i="1"/>
  <c r="I131" i="1"/>
  <c r="I139" i="1"/>
  <c r="I84" i="1"/>
  <c r="I92" i="1"/>
  <c r="I69" i="1"/>
  <c r="I64" i="1"/>
  <c r="I48" i="1"/>
  <c r="I43" i="1"/>
  <c r="I21" i="1"/>
  <c r="I14" i="1"/>
  <c r="I336" i="1"/>
  <c r="I267" i="1"/>
  <c r="I210" i="1"/>
  <c r="I105" i="1"/>
  <c r="I18" i="1"/>
  <c r="I369" i="1"/>
  <c r="I347" i="1"/>
  <c r="I353" i="1"/>
  <c r="I325" i="1"/>
  <c r="I312" i="1"/>
  <c r="I298" i="1"/>
  <c r="I306" i="1"/>
  <c r="I286" i="1"/>
  <c r="I294" i="1"/>
  <c r="I272" i="1"/>
  <c r="I260" i="1"/>
  <c r="I255" i="1"/>
  <c r="I229" i="1"/>
  <c r="I237" i="1"/>
  <c r="I225" i="1"/>
  <c r="I206" i="1"/>
  <c r="I198" i="1"/>
  <c r="I189" i="1"/>
  <c r="I174" i="1"/>
  <c r="I182" i="1"/>
  <c r="I165" i="1"/>
  <c r="I155" i="1"/>
  <c r="I102" i="1"/>
  <c r="I112" i="1"/>
  <c r="I124" i="1"/>
  <c r="I132" i="1"/>
  <c r="I140" i="1"/>
  <c r="I85" i="1"/>
  <c r="I93" i="1"/>
  <c r="I70" i="1"/>
  <c r="I65" i="1"/>
  <c r="I49" i="1"/>
  <c r="I44" i="1"/>
  <c r="I22" i="1"/>
  <c r="I15" i="1"/>
  <c r="I301" i="1"/>
  <c r="I232" i="1"/>
  <c r="I97" i="1"/>
  <c r="I39" i="1"/>
  <c r="I6" i="1"/>
  <c r="I362" i="1"/>
  <c r="I370" i="1"/>
  <c r="I348" i="1"/>
  <c r="I334" i="1"/>
  <c r="I326" i="1"/>
  <c r="I313" i="1"/>
  <c r="I299" i="1"/>
  <c r="I307" i="1"/>
  <c r="I287" i="1"/>
  <c r="I295" i="1"/>
  <c r="I273" i="1"/>
  <c r="I261" i="1"/>
  <c r="I256" i="1"/>
  <c r="I230" i="1"/>
  <c r="I238" i="1"/>
  <c r="I215" i="1"/>
  <c r="I208" i="1"/>
  <c r="I199" i="1"/>
  <c r="I190" i="1"/>
  <c r="I175" i="1"/>
  <c r="I183" i="1"/>
  <c r="I166" i="1"/>
  <c r="I156" i="1"/>
  <c r="I103" i="1"/>
  <c r="I113" i="1"/>
  <c r="I125" i="1"/>
  <c r="I133" i="1"/>
  <c r="I141" i="1"/>
  <c r="I86" i="1"/>
  <c r="I81" i="1"/>
  <c r="I71" i="1"/>
  <c r="I52" i="1"/>
  <c r="I37" i="1"/>
  <c r="I45" i="1"/>
  <c r="I23" i="1"/>
  <c r="I16" i="1"/>
  <c r="I364" i="1"/>
  <c r="I309" i="1"/>
  <c r="I240" i="1"/>
  <c r="I192" i="1"/>
  <c r="I127" i="1"/>
  <c r="I76" i="1"/>
  <c r="I5" i="1"/>
  <c r="I371" i="1"/>
  <c r="I349" i="1"/>
  <c r="I335" i="1"/>
  <c r="I327" i="1"/>
  <c r="I314" i="1"/>
  <c r="I300" i="1"/>
  <c r="I308" i="1"/>
  <c r="I288" i="1"/>
  <c r="I266" i="1"/>
  <c r="I274" i="1"/>
  <c r="I262" i="1"/>
  <c r="I257" i="1"/>
  <c r="I231" i="1"/>
  <c r="I239" i="1"/>
  <c r="I216" i="1"/>
  <c r="I209" i="1"/>
  <c r="I200" i="1"/>
  <c r="I191" i="1"/>
  <c r="I176" i="1"/>
  <c r="I159" i="1"/>
  <c r="I167" i="1"/>
  <c r="I96" i="1"/>
  <c r="I104" i="1"/>
  <c r="I116" i="1"/>
  <c r="I126" i="1"/>
  <c r="I134" i="1"/>
  <c r="I144" i="1"/>
  <c r="I87" i="1"/>
  <c r="I75" i="1"/>
  <c r="I72" i="1"/>
  <c r="I53" i="1"/>
  <c r="I38" i="1"/>
  <c r="I30" i="1"/>
  <c r="I24" i="1"/>
  <c r="I17" i="1"/>
  <c r="I328" i="1"/>
  <c r="I263" i="1"/>
  <c r="I168" i="1"/>
  <c r="I88" i="1"/>
  <c r="I31" i="1"/>
  <c r="I3" i="1"/>
  <c r="I365" i="1"/>
  <c r="I343" i="1"/>
  <c r="I351" i="1"/>
  <c r="I337" i="1"/>
  <c r="I329" i="1"/>
  <c r="I316" i="1"/>
  <c r="I302" i="1"/>
  <c r="I282" i="1"/>
  <c r="I290" i="1"/>
  <c r="I268" i="1"/>
  <c r="I276" i="1"/>
  <c r="I251" i="1"/>
  <c r="I246" i="1"/>
  <c r="I233" i="1"/>
  <c r="I241" i="1"/>
  <c r="I218" i="1"/>
  <c r="I211" i="1"/>
  <c r="I202" i="1"/>
  <c r="I193" i="1"/>
  <c r="I178" i="1"/>
  <c r="I161" i="1"/>
  <c r="I151" i="1"/>
  <c r="I98" i="1"/>
  <c r="I106" i="1"/>
  <c r="I118" i="1"/>
  <c r="I128" i="1"/>
  <c r="I136" i="1"/>
  <c r="I146" i="1"/>
  <c r="I89" i="1"/>
  <c r="I77" i="1"/>
  <c r="I61" i="1"/>
  <c r="I55" i="1"/>
  <c r="I40" i="1"/>
  <c r="I32" i="1"/>
  <c r="I26" i="1"/>
  <c r="I9" i="1"/>
  <c r="I315" i="1"/>
  <c r="I245" i="1"/>
  <c r="I160" i="1"/>
  <c r="I145" i="1"/>
  <c r="I60" i="1"/>
  <c r="I358" i="1"/>
  <c r="I366" i="1"/>
  <c r="I344" i="1"/>
  <c r="I352" i="1"/>
  <c r="I338" i="1"/>
  <c r="I330" i="1"/>
  <c r="I317" i="1"/>
  <c r="I303" i="1"/>
  <c r="I283" i="1"/>
  <c r="I291" i="1"/>
  <c r="I269" i="1"/>
  <c r="I277" i="1"/>
  <c r="I252" i="1"/>
  <c r="I247" i="1"/>
  <c r="I234" i="1"/>
  <c r="I242" i="1"/>
  <c r="I219" i="1"/>
  <c r="I212" i="1"/>
  <c r="I186" i="1"/>
  <c r="I171" i="1"/>
  <c r="I179" i="1"/>
  <c r="I162" i="1"/>
  <c r="I152" i="1"/>
  <c r="I99" i="1"/>
  <c r="I107" i="1"/>
  <c r="I119" i="1"/>
  <c r="I129" i="1"/>
  <c r="I137" i="1"/>
  <c r="I147" i="1"/>
  <c r="I90" i="1"/>
  <c r="I78" i="1"/>
  <c r="I62" i="1"/>
  <c r="I56" i="1"/>
  <c r="I41" i="1"/>
  <c r="I33" i="1"/>
  <c r="I27" i="1"/>
  <c r="I10" i="1"/>
  <c r="I372" i="1"/>
  <c r="I289" i="1"/>
  <c r="I217" i="1"/>
  <c r="I177" i="1"/>
  <c r="I135" i="1"/>
  <c r="I359" i="1"/>
  <c r="I367" i="1"/>
  <c r="I345" i="1"/>
  <c r="I355" i="1"/>
  <c r="I339" i="1"/>
  <c r="I331" i="1"/>
  <c r="I318" i="1"/>
  <c r="I304" i="1"/>
  <c r="I284" i="1"/>
  <c r="I292" i="1"/>
  <c r="I270" i="1"/>
  <c r="I278" i="1"/>
  <c r="I253" i="1"/>
  <c r="I248" i="1"/>
  <c r="I235" i="1"/>
  <c r="I223" i="1"/>
  <c r="I220" i="1"/>
  <c r="I196" i="1"/>
  <c r="I187" i="1"/>
  <c r="I172" i="1"/>
  <c r="I180" i="1"/>
  <c r="I163" i="1"/>
  <c r="I153" i="1"/>
  <c r="I100" i="1"/>
  <c r="I108" i="1"/>
  <c r="I120" i="1"/>
  <c r="I130" i="1"/>
  <c r="I138" i="1"/>
  <c r="I148" i="1"/>
  <c r="I91" i="1"/>
  <c r="I68" i="1"/>
  <c r="I63" i="1"/>
  <c r="I57" i="1"/>
  <c r="I42" i="1"/>
  <c r="I34" i="1"/>
  <c r="I13" i="1"/>
  <c r="I341" i="1"/>
  <c r="I280" i="1"/>
  <c r="I356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Q373" i="1"/>
  <c r="Q356" i="1"/>
  <c r="Q341" i="1"/>
  <c r="Q332" i="1"/>
  <c r="Q323" i="1"/>
  <c r="Q320" i="1"/>
  <c r="Q310" i="1"/>
  <c r="Q296" i="1"/>
  <c r="Q280" i="1"/>
  <c r="Q264" i="1"/>
  <c r="Q258" i="1"/>
  <c r="Q249" i="1"/>
  <c r="Q243" i="1"/>
  <c r="Q226" i="1"/>
  <c r="Q221" i="1"/>
  <c r="Q213" i="1"/>
  <c r="Q203" i="1"/>
  <c r="Q194" i="1"/>
  <c r="Q184" i="1"/>
  <c r="Q169" i="1"/>
  <c r="Q157" i="1"/>
  <c r="Q149" i="1"/>
  <c r="Q142" i="1"/>
  <c r="Q121" i="1"/>
  <c r="Q114" i="1"/>
  <c r="Q109" i="1"/>
  <c r="Q94" i="1"/>
  <c r="Q82" i="1"/>
  <c r="Q79" i="1"/>
  <c r="Q73" i="1"/>
  <c r="Q66" i="1"/>
  <c r="Q58" i="1"/>
  <c r="Q50" i="1"/>
  <c r="Q46" i="1"/>
  <c r="P48" i="1"/>
  <c r="R48" i="1"/>
  <c r="P49" i="1"/>
  <c r="R49" i="1"/>
  <c r="Q35" i="1"/>
  <c r="Q28" i="1"/>
  <c r="Q19" i="1"/>
  <c r="Q11" i="1"/>
  <c r="Q7" i="1"/>
  <c r="P3" i="1"/>
  <c r="R3" i="1"/>
  <c r="P4" i="1"/>
  <c r="R4" i="1"/>
  <c r="P5" i="1"/>
  <c r="R5" i="1"/>
  <c r="P6" i="1"/>
  <c r="R6" i="1"/>
  <c r="P9" i="1"/>
  <c r="R9" i="1"/>
  <c r="P10" i="1"/>
  <c r="R10" i="1"/>
  <c r="P13" i="1"/>
  <c r="R13" i="1"/>
  <c r="P14" i="1"/>
  <c r="R14" i="1"/>
  <c r="P15" i="1"/>
  <c r="R15" i="1"/>
  <c r="P16" i="1"/>
  <c r="R16" i="1"/>
  <c r="P17" i="1"/>
  <c r="R17" i="1"/>
  <c r="P18" i="1"/>
  <c r="R18" i="1"/>
  <c r="P21" i="1"/>
  <c r="R21" i="1"/>
  <c r="P22" i="1"/>
  <c r="R22" i="1"/>
  <c r="P23" i="1"/>
  <c r="R23" i="1"/>
  <c r="P24" i="1"/>
  <c r="R24" i="1"/>
  <c r="P25" i="1"/>
  <c r="R25" i="1"/>
  <c r="P26" i="1"/>
  <c r="R26" i="1"/>
  <c r="P27" i="1"/>
  <c r="R27" i="1"/>
  <c r="P30" i="1"/>
  <c r="R30" i="1"/>
  <c r="P31" i="1"/>
  <c r="R31" i="1"/>
  <c r="P32" i="1"/>
  <c r="R32" i="1"/>
  <c r="P33" i="1"/>
  <c r="R33" i="1"/>
  <c r="P34" i="1"/>
  <c r="R34" i="1"/>
  <c r="P37" i="1"/>
  <c r="R37" i="1"/>
  <c r="P38" i="1"/>
  <c r="R38" i="1"/>
  <c r="P39" i="1"/>
  <c r="R39" i="1"/>
  <c r="P40" i="1"/>
  <c r="R40" i="1"/>
  <c r="P41" i="1"/>
  <c r="R41" i="1"/>
  <c r="P42" i="1"/>
  <c r="R42" i="1"/>
  <c r="P43" i="1"/>
  <c r="R43" i="1"/>
  <c r="P44" i="1"/>
  <c r="R44" i="1"/>
  <c r="P45" i="1"/>
  <c r="R45" i="1"/>
  <c r="P52" i="1"/>
  <c r="R52" i="1"/>
  <c r="P53" i="1"/>
  <c r="R53" i="1"/>
  <c r="P54" i="1"/>
  <c r="R54" i="1"/>
  <c r="P55" i="1"/>
  <c r="R55" i="1"/>
  <c r="P56" i="1"/>
  <c r="R56" i="1"/>
  <c r="P57" i="1"/>
  <c r="R57" i="1"/>
  <c r="P60" i="1"/>
  <c r="R60" i="1"/>
  <c r="P61" i="1"/>
  <c r="R61" i="1"/>
  <c r="P62" i="1"/>
  <c r="R62" i="1"/>
  <c r="P63" i="1"/>
  <c r="R63" i="1"/>
  <c r="P64" i="1"/>
  <c r="R64" i="1"/>
  <c r="P65" i="1"/>
  <c r="R65" i="1"/>
  <c r="P68" i="1"/>
  <c r="P69" i="1"/>
  <c r="R69" i="1"/>
  <c r="P70" i="1"/>
  <c r="R70" i="1"/>
  <c r="P71" i="1"/>
  <c r="R71" i="1"/>
  <c r="P72" i="1"/>
  <c r="R72" i="1"/>
  <c r="P75" i="1"/>
  <c r="R75" i="1"/>
  <c r="P76" i="1"/>
  <c r="R76" i="1"/>
  <c r="P77" i="1"/>
  <c r="R77" i="1"/>
  <c r="P78" i="1"/>
  <c r="R78" i="1"/>
  <c r="P81" i="1"/>
  <c r="P84" i="1"/>
  <c r="R84" i="1"/>
  <c r="P85" i="1"/>
  <c r="R85" i="1"/>
  <c r="P86" i="1"/>
  <c r="R86" i="1"/>
  <c r="P87" i="1"/>
  <c r="R87" i="1"/>
  <c r="P88" i="1"/>
  <c r="R88" i="1"/>
  <c r="P89" i="1"/>
  <c r="R89" i="1"/>
  <c r="P90" i="1"/>
  <c r="R90" i="1"/>
  <c r="P91" i="1"/>
  <c r="R91" i="1"/>
  <c r="P92" i="1"/>
  <c r="R92" i="1"/>
  <c r="P93" i="1"/>
  <c r="R93" i="1"/>
  <c r="P96" i="1"/>
  <c r="R96" i="1"/>
  <c r="P97" i="1"/>
  <c r="R97" i="1"/>
  <c r="P98" i="1"/>
  <c r="R98" i="1"/>
  <c r="P99" i="1"/>
  <c r="R99" i="1"/>
  <c r="P100" i="1"/>
  <c r="R100" i="1"/>
  <c r="P101" i="1"/>
  <c r="R101" i="1"/>
  <c r="P102" i="1"/>
  <c r="R102" i="1"/>
  <c r="P103" i="1"/>
  <c r="R103" i="1"/>
  <c r="P104" i="1"/>
  <c r="R104" i="1"/>
  <c r="P105" i="1"/>
  <c r="R105" i="1"/>
  <c r="P106" i="1"/>
  <c r="R106" i="1"/>
  <c r="P107" i="1"/>
  <c r="R107" i="1"/>
  <c r="P108" i="1"/>
  <c r="R108" i="1"/>
  <c r="P111" i="1"/>
  <c r="R111" i="1"/>
  <c r="P112" i="1"/>
  <c r="R112" i="1"/>
  <c r="P113" i="1"/>
  <c r="R113" i="1"/>
  <c r="R114" i="1"/>
  <c r="P114" i="1"/>
  <c r="P115" i="1"/>
  <c r="F19" i="8"/>
  <c r="P116" i="1"/>
  <c r="R116" i="1"/>
  <c r="P117" i="1"/>
  <c r="R117" i="1"/>
  <c r="P118" i="1"/>
  <c r="R118" i="1"/>
  <c r="P119" i="1"/>
  <c r="R119" i="1"/>
  <c r="P120" i="1"/>
  <c r="R120" i="1"/>
  <c r="P123" i="1"/>
  <c r="R123" i="1"/>
  <c r="P124" i="1"/>
  <c r="R124" i="1"/>
  <c r="P125" i="1"/>
  <c r="R125" i="1"/>
  <c r="P126" i="1"/>
  <c r="R126" i="1"/>
  <c r="P127" i="1"/>
  <c r="R127" i="1"/>
  <c r="P128" i="1"/>
  <c r="R128" i="1"/>
  <c r="P129" i="1"/>
  <c r="R129" i="1"/>
  <c r="P130" i="1"/>
  <c r="R130" i="1"/>
  <c r="P131" i="1"/>
  <c r="R131" i="1"/>
  <c r="P132" i="1"/>
  <c r="R132" i="1"/>
  <c r="P133" i="1"/>
  <c r="R133" i="1"/>
  <c r="P134" i="1"/>
  <c r="R134" i="1"/>
  <c r="P135" i="1"/>
  <c r="R135" i="1"/>
  <c r="P136" i="1"/>
  <c r="R136" i="1"/>
  <c r="P137" i="1"/>
  <c r="R137" i="1"/>
  <c r="P138" i="1"/>
  <c r="R138" i="1"/>
  <c r="P139" i="1"/>
  <c r="R139" i="1"/>
  <c r="P140" i="1"/>
  <c r="R140" i="1"/>
  <c r="P141" i="1"/>
  <c r="R141" i="1"/>
  <c r="P144" i="1"/>
  <c r="R144" i="1"/>
  <c r="P145" i="1"/>
  <c r="R145" i="1"/>
  <c r="P146" i="1"/>
  <c r="R146" i="1"/>
  <c r="P147" i="1"/>
  <c r="R147" i="1"/>
  <c r="P148" i="1"/>
  <c r="R148" i="1"/>
  <c r="P151" i="1"/>
  <c r="R151" i="1"/>
  <c r="P152" i="1"/>
  <c r="R152" i="1"/>
  <c r="P153" i="1"/>
  <c r="R153" i="1"/>
  <c r="P154" i="1"/>
  <c r="R154" i="1"/>
  <c r="P155" i="1"/>
  <c r="R155" i="1"/>
  <c r="P156" i="1"/>
  <c r="R156" i="1"/>
  <c r="P159" i="1"/>
  <c r="R159" i="1"/>
  <c r="P160" i="1"/>
  <c r="R160" i="1"/>
  <c r="P161" i="1"/>
  <c r="R161" i="1"/>
  <c r="P162" i="1"/>
  <c r="R162" i="1"/>
  <c r="P163" i="1"/>
  <c r="R163" i="1"/>
  <c r="P164" i="1"/>
  <c r="R164" i="1"/>
  <c r="P165" i="1"/>
  <c r="R165" i="1"/>
  <c r="P166" i="1"/>
  <c r="R166" i="1"/>
  <c r="P167" i="1"/>
  <c r="R167" i="1"/>
  <c r="P168" i="1"/>
  <c r="R168" i="1"/>
  <c r="P171" i="1"/>
  <c r="R171" i="1"/>
  <c r="P172" i="1"/>
  <c r="R172" i="1"/>
  <c r="P173" i="1"/>
  <c r="R173" i="1"/>
  <c r="P174" i="1"/>
  <c r="R174" i="1"/>
  <c r="P175" i="1"/>
  <c r="R175" i="1"/>
  <c r="P176" i="1"/>
  <c r="R176" i="1"/>
  <c r="P177" i="1"/>
  <c r="R177" i="1"/>
  <c r="P178" i="1"/>
  <c r="R178" i="1"/>
  <c r="P179" i="1"/>
  <c r="R179" i="1"/>
  <c r="P180" i="1"/>
  <c r="R180" i="1"/>
  <c r="P181" i="1"/>
  <c r="R181" i="1"/>
  <c r="P182" i="1"/>
  <c r="R182" i="1"/>
  <c r="P183" i="1"/>
  <c r="R183" i="1"/>
  <c r="P186" i="1"/>
  <c r="R186" i="1"/>
  <c r="P187" i="1"/>
  <c r="R187" i="1"/>
  <c r="P188" i="1"/>
  <c r="R188" i="1"/>
  <c r="P189" i="1"/>
  <c r="R189" i="1"/>
  <c r="P190" i="1"/>
  <c r="R190" i="1"/>
  <c r="P191" i="1"/>
  <c r="R191" i="1"/>
  <c r="P192" i="1"/>
  <c r="R192" i="1"/>
  <c r="P193" i="1"/>
  <c r="R193" i="1"/>
  <c r="P196" i="1"/>
  <c r="R196" i="1"/>
  <c r="P197" i="1"/>
  <c r="R197" i="1"/>
  <c r="P198" i="1"/>
  <c r="R198" i="1"/>
  <c r="P199" i="1"/>
  <c r="R199" i="1"/>
  <c r="P200" i="1"/>
  <c r="R200" i="1"/>
  <c r="P201" i="1"/>
  <c r="R201" i="1"/>
  <c r="P202" i="1"/>
  <c r="R202" i="1"/>
  <c r="P205" i="1"/>
  <c r="R205" i="1"/>
  <c r="P206" i="1"/>
  <c r="R206" i="1"/>
  <c r="P207" i="1"/>
  <c r="R207" i="1"/>
  <c r="P208" i="1"/>
  <c r="R208" i="1"/>
  <c r="P209" i="1"/>
  <c r="R209" i="1"/>
  <c r="P210" i="1"/>
  <c r="R210" i="1"/>
  <c r="P211" i="1"/>
  <c r="R211" i="1"/>
  <c r="P212" i="1"/>
  <c r="R212" i="1"/>
  <c r="P215" i="1"/>
  <c r="R215" i="1"/>
  <c r="P216" i="1"/>
  <c r="R216" i="1"/>
  <c r="P217" i="1"/>
  <c r="R217" i="1"/>
  <c r="P218" i="1"/>
  <c r="R218" i="1"/>
  <c r="P219" i="1"/>
  <c r="R219" i="1"/>
  <c r="P220" i="1"/>
  <c r="R220" i="1"/>
  <c r="P223" i="1"/>
  <c r="R223" i="1"/>
  <c r="P224" i="1"/>
  <c r="R224" i="1"/>
  <c r="P225" i="1"/>
  <c r="R225" i="1"/>
  <c r="P228" i="1"/>
  <c r="R228" i="1"/>
  <c r="P229" i="1"/>
  <c r="R229" i="1"/>
  <c r="P230" i="1"/>
  <c r="R230" i="1"/>
  <c r="P231" i="1"/>
  <c r="R231" i="1"/>
  <c r="P232" i="1"/>
  <c r="R232" i="1"/>
  <c r="P233" i="1"/>
  <c r="R233" i="1"/>
  <c r="P234" i="1"/>
  <c r="R234" i="1"/>
  <c r="P235" i="1"/>
  <c r="R235" i="1"/>
  <c r="P236" i="1"/>
  <c r="R236" i="1"/>
  <c r="P237" i="1"/>
  <c r="R237" i="1"/>
  <c r="P238" i="1"/>
  <c r="R238" i="1"/>
  <c r="P239" i="1"/>
  <c r="R239" i="1"/>
  <c r="P240" i="1"/>
  <c r="R240" i="1"/>
  <c r="P241" i="1"/>
  <c r="R241" i="1"/>
  <c r="P242" i="1"/>
  <c r="R242" i="1"/>
  <c r="P245" i="1"/>
  <c r="R245" i="1"/>
  <c r="P246" i="1"/>
  <c r="R246" i="1"/>
  <c r="P247" i="1"/>
  <c r="R247" i="1"/>
  <c r="P248" i="1"/>
  <c r="R248" i="1"/>
  <c r="P251" i="1"/>
  <c r="R251" i="1"/>
  <c r="P252" i="1"/>
  <c r="R252" i="1"/>
  <c r="P253" i="1"/>
  <c r="R253" i="1"/>
  <c r="P254" i="1"/>
  <c r="R254" i="1"/>
  <c r="P255" i="1"/>
  <c r="R255" i="1"/>
  <c r="P256" i="1"/>
  <c r="R256" i="1"/>
  <c r="P257" i="1"/>
  <c r="R257" i="1"/>
  <c r="P260" i="1"/>
  <c r="R260" i="1"/>
  <c r="P261" i="1"/>
  <c r="R261" i="1"/>
  <c r="P262" i="1"/>
  <c r="R262" i="1"/>
  <c r="P263" i="1"/>
  <c r="R263" i="1"/>
  <c r="P266" i="1"/>
  <c r="R266" i="1"/>
  <c r="P267" i="1"/>
  <c r="R267" i="1"/>
  <c r="P268" i="1"/>
  <c r="R268" i="1"/>
  <c r="P269" i="1"/>
  <c r="R269" i="1"/>
  <c r="P270" i="1"/>
  <c r="R270" i="1"/>
  <c r="P271" i="1"/>
  <c r="R271" i="1"/>
  <c r="P272" i="1"/>
  <c r="R272" i="1"/>
  <c r="P273" i="1"/>
  <c r="R273" i="1"/>
  <c r="P274" i="1"/>
  <c r="R274" i="1"/>
  <c r="P275" i="1"/>
  <c r="R275" i="1"/>
  <c r="P276" i="1"/>
  <c r="R276" i="1"/>
  <c r="P277" i="1"/>
  <c r="R277" i="1"/>
  <c r="P278" i="1"/>
  <c r="R278" i="1"/>
  <c r="P279" i="1"/>
  <c r="R279" i="1"/>
  <c r="P282" i="1"/>
  <c r="R282" i="1"/>
  <c r="P283" i="1"/>
  <c r="R283" i="1"/>
  <c r="P284" i="1"/>
  <c r="R284" i="1"/>
  <c r="P285" i="1"/>
  <c r="R285" i="1"/>
  <c r="P286" i="1"/>
  <c r="R286" i="1"/>
  <c r="P287" i="1"/>
  <c r="R287" i="1"/>
  <c r="P288" i="1"/>
  <c r="R288" i="1"/>
  <c r="P289" i="1"/>
  <c r="R289" i="1"/>
  <c r="P290" i="1"/>
  <c r="R290" i="1"/>
  <c r="P291" i="1"/>
  <c r="R291" i="1"/>
  <c r="P292" i="1"/>
  <c r="R292" i="1"/>
  <c r="P293" i="1"/>
  <c r="R293" i="1"/>
  <c r="P294" i="1"/>
  <c r="R294" i="1"/>
  <c r="P295" i="1"/>
  <c r="R295" i="1"/>
  <c r="P298" i="1"/>
  <c r="R298" i="1"/>
  <c r="P299" i="1"/>
  <c r="R299" i="1"/>
  <c r="P300" i="1"/>
  <c r="R300" i="1"/>
  <c r="P301" i="1"/>
  <c r="R301" i="1"/>
  <c r="P302" i="1"/>
  <c r="R302" i="1"/>
  <c r="P303" i="1"/>
  <c r="R303" i="1"/>
  <c r="P304" i="1"/>
  <c r="R304" i="1"/>
  <c r="P305" i="1"/>
  <c r="R305" i="1"/>
  <c r="P306" i="1"/>
  <c r="R306" i="1"/>
  <c r="P307" i="1"/>
  <c r="R307" i="1"/>
  <c r="P308" i="1"/>
  <c r="R308" i="1"/>
  <c r="P309" i="1"/>
  <c r="R309" i="1"/>
  <c r="P312" i="1"/>
  <c r="R312" i="1"/>
  <c r="P313" i="1"/>
  <c r="R313" i="1"/>
  <c r="P314" i="1"/>
  <c r="R314" i="1"/>
  <c r="P315" i="1"/>
  <c r="R315" i="1"/>
  <c r="P316" i="1"/>
  <c r="R316" i="1"/>
  <c r="P317" i="1"/>
  <c r="R317" i="1"/>
  <c r="P318" i="1"/>
  <c r="R318" i="1"/>
  <c r="P319" i="1"/>
  <c r="R319" i="1"/>
  <c r="P322" i="1"/>
  <c r="R322" i="1"/>
  <c r="R323" i="1"/>
  <c r="P323" i="1"/>
  <c r="P324" i="1"/>
  <c r="F39" i="8"/>
  <c r="P325" i="1"/>
  <c r="R325" i="1"/>
  <c r="P326" i="1"/>
  <c r="R326" i="1"/>
  <c r="P327" i="1"/>
  <c r="R327" i="1"/>
  <c r="P328" i="1"/>
  <c r="R328" i="1"/>
  <c r="P329" i="1"/>
  <c r="R329" i="1"/>
  <c r="P330" i="1"/>
  <c r="R330" i="1"/>
  <c r="P331" i="1"/>
  <c r="R331" i="1"/>
  <c r="P334" i="1"/>
  <c r="R334" i="1"/>
  <c r="P335" i="1"/>
  <c r="R335" i="1"/>
  <c r="P336" i="1"/>
  <c r="R336" i="1"/>
  <c r="P337" i="1"/>
  <c r="R337" i="1"/>
  <c r="P338" i="1"/>
  <c r="R338" i="1"/>
  <c r="P339" i="1"/>
  <c r="R339" i="1"/>
  <c r="P340" i="1"/>
  <c r="R340" i="1"/>
  <c r="P343" i="1"/>
  <c r="R343" i="1"/>
  <c r="P344" i="1"/>
  <c r="R344" i="1"/>
  <c r="P345" i="1"/>
  <c r="R345" i="1"/>
  <c r="P346" i="1"/>
  <c r="R346" i="1"/>
  <c r="P347" i="1"/>
  <c r="R347" i="1"/>
  <c r="P348" i="1"/>
  <c r="R348" i="1"/>
  <c r="P349" i="1"/>
  <c r="R349" i="1"/>
  <c r="P350" i="1"/>
  <c r="R350" i="1"/>
  <c r="P351" i="1"/>
  <c r="R351" i="1"/>
  <c r="P352" i="1"/>
  <c r="R352" i="1"/>
  <c r="P353" i="1"/>
  <c r="R353" i="1"/>
  <c r="P354" i="1"/>
  <c r="R354" i="1"/>
  <c r="P355" i="1"/>
  <c r="R355" i="1"/>
  <c r="P358" i="1"/>
  <c r="R358" i="1"/>
  <c r="P359" i="1"/>
  <c r="R359" i="1"/>
  <c r="P360" i="1"/>
  <c r="R360" i="1"/>
  <c r="P361" i="1"/>
  <c r="R361" i="1"/>
  <c r="P362" i="1"/>
  <c r="R362" i="1"/>
  <c r="P363" i="1"/>
  <c r="R363" i="1"/>
  <c r="P364" i="1"/>
  <c r="R364" i="1"/>
  <c r="P365" i="1"/>
  <c r="R365" i="1"/>
  <c r="P366" i="1"/>
  <c r="R366" i="1"/>
  <c r="P367" i="1"/>
  <c r="R367" i="1"/>
  <c r="P368" i="1"/>
  <c r="R368" i="1"/>
  <c r="P369" i="1"/>
  <c r="R369" i="1"/>
  <c r="P370" i="1"/>
  <c r="R370" i="1"/>
  <c r="P371" i="1"/>
  <c r="R371" i="1"/>
  <c r="P372" i="1"/>
  <c r="R372" i="1"/>
  <c r="R2" i="1"/>
  <c r="R249" i="1"/>
  <c r="R79" i="1"/>
  <c r="P79" i="1"/>
  <c r="P80" i="1"/>
  <c r="F15" i="8"/>
  <c r="R332" i="1"/>
  <c r="P332" i="1"/>
  <c r="P333" i="1"/>
  <c r="F40" i="8"/>
  <c r="R221" i="1"/>
  <c r="P221" i="1"/>
  <c r="P222" i="1"/>
  <c r="F29" i="8"/>
  <c r="R11" i="1"/>
  <c r="P11" i="1"/>
  <c r="P12" i="1"/>
  <c r="F6" i="8"/>
  <c r="R7" i="1"/>
  <c r="P7" i="1"/>
  <c r="P8" i="1"/>
  <c r="F5" i="8"/>
  <c r="R50" i="1"/>
  <c r="P50" i="1"/>
  <c r="P51" i="1"/>
  <c r="F11" i="8"/>
  <c r="P249" i="1"/>
  <c r="P250" i="1"/>
  <c r="F32" i="8"/>
  <c r="R341" i="1"/>
  <c r="P341" i="1"/>
  <c r="P342" i="1"/>
  <c r="F41" i="8"/>
  <c r="R310" i="1"/>
  <c r="P310" i="1"/>
  <c r="P311" i="1"/>
  <c r="F37" i="8"/>
  <c r="R373" i="1"/>
  <c r="P373" i="1"/>
  <c r="P374" i="1"/>
  <c r="F43" i="8"/>
  <c r="R356" i="1"/>
  <c r="P356" i="1"/>
  <c r="P357" i="1"/>
  <c r="F42" i="8"/>
  <c r="R320" i="1"/>
  <c r="P320" i="1"/>
  <c r="P321" i="1"/>
  <c r="F38" i="8"/>
  <c r="R184" i="1"/>
  <c r="P184" i="1"/>
  <c r="P185" i="1"/>
  <c r="F25" i="8"/>
  <c r="P82" i="1"/>
  <c r="P83" i="1"/>
  <c r="F16" i="8"/>
  <c r="R81" i="1"/>
  <c r="R82" i="1"/>
  <c r="R226" i="1"/>
  <c r="P226" i="1"/>
  <c r="P227" i="1"/>
  <c r="F30" i="8"/>
  <c r="R169" i="1"/>
  <c r="P169" i="1"/>
  <c r="P170" i="1"/>
  <c r="F24" i="8"/>
  <c r="R46" i="1"/>
  <c r="P46" i="1"/>
  <c r="P47" i="1"/>
  <c r="F10" i="8"/>
  <c r="R28" i="1"/>
  <c r="P28" i="1"/>
  <c r="P29" i="1"/>
  <c r="F8" i="8"/>
  <c r="R296" i="1"/>
  <c r="P296" i="1"/>
  <c r="P297" i="1"/>
  <c r="F36" i="8"/>
  <c r="R243" i="1"/>
  <c r="P243" i="1"/>
  <c r="P244" i="1"/>
  <c r="F31" i="8"/>
  <c r="R203" i="1"/>
  <c r="P203" i="1"/>
  <c r="P204" i="1"/>
  <c r="F27" i="8"/>
  <c r="R194" i="1"/>
  <c r="P194" i="1"/>
  <c r="P195" i="1"/>
  <c r="F26" i="8"/>
  <c r="R94" i="1"/>
  <c r="P94" i="1"/>
  <c r="P95" i="1"/>
  <c r="F17" i="8"/>
  <c r="R66" i="1"/>
  <c r="P66" i="1"/>
  <c r="P67" i="1"/>
  <c r="F13" i="8"/>
  <c r="R35" i="1"/>
  <c r="P35" i="1"/>
  <c r="P36" i="1"/>
  <c r="F9" i="8"/>
  <c r="R258" i="1"/>
  <c r="P258" i="1"/>
  <c r="P259" i="1"/>
  <c r="F33" i="8"/>
  <c r="R213" i="1"/>
  <c r="P213" i="1"/>
  <c r="P214" i="1"/>
  <c r="F28" i="8"/>
  <c r="R157" i="1"/>
  <c r="P157" i="1"/>
  <c r="P158" i="1"/>
  <c r="F23" i="8"/>
  <c r="R142" i="1"/>
  <c r="P142" i="1"/>
  <c r="P143" i="1"/>
  <c r="F21" i="8"/>
  <c r="R19" i="1"/>
  <c r="P19" i="1"/>
  <c r="P20" i="1"/>
  <c r="F7" i="8"/>
  <c r="R280" i="1"/>
  <c r="P280" i="1"/>
  <c r="P281" i="1"/>
  <c r="F35" i="8"/>
  <c r="R264" i="1"/>
  <c r="P264" i="1"/>
  <c r="P265" i="1"/>
  <c r="F34" i="8"/>
  <c r="R149" i="1"/>
  <c r="P149" i="1"/>
  <c r="P150" i="1"/>
  <c r="F22" i="8"/>
  <c r="R121" i="1"/>
  <c r="P121" i="1"/>
  <c r="P122" i="1"/>
  <c r="F20" i="8"/>
  <c r="R109" i="1"/>
  <c r="P109" i="1"/>
  <c r="P110" i="1"/>
  <c r="F18" i="8"/>
  <c r="R68" i="1"/>
  <c r="R73" i="1"/>
  <c r="P73" i="1"/>
  <c r="P74" i="1"/>
  <c r="F14" i="8"/>
  <c r="R58" i="1"/>
  <c r="P58" i="1"/>
  <c r="P59" i="1"/>
  <c r="F12" i="8"/>
  <c r="M373" i="1"/>
  <c r="M356" i="1"/>
  <c r="M341" i="1"/>
  <c r="M332" i="1"/>
  <c r="M323" i="1"/>
  <c r="M320" i="1"/>
  <c r="M310" i="1"/>
  <c r="M296" i="1"/>
  <c r="M280" i="1"/>
  <c r="M264" i="1"/>
  <c r="M258" i="1"/>
  <c r="M249" i="1"/>
  <c r="M243" i="1"/>
  <c r="M226" i="1"/>
  <c r="M221" i="1"/>
  <c r="M213" i="1"/>
  <c r="M203" i="1"/>
  <c r="M194" i="1"/>
  <c r="M184" i="1"/>
  <c r="M169" i="1"/>
  <c r="M157" i="1"/>
  <c r="M149" i="1"/>
  <c r="M142" i="1"/>
  <c r="M121" i="1"/>
  <c r="M114" i="1"/>
  <c r="M109" i="1"/>
  <c r="M94" i="1"/>
  <c r="M82" i="1"/>
  <c r="M79" i="1"/>
  <c r="M73" i="1"/>
  <c r="M66" i="1"/>
  <c r="M58" i="1"/>
  <c r="M50" i="1"/>
  <c r="M46" i="1"/>
  <c r="M35" i="1"/>
  <c r="M28" i="1"/>
  <c r="M19" i="1"/>
  <c r="M11" i="1"/>
  <c r="L372" i="1"/>
  <c r="N372" i="1"/>
  <c r="L371" i="1"/>
  <c r="N371" i="1"/>
  <c r="L370" i="1"/>
  <c r="N370" i="1"/>
  <c r="L369" i="1"/>
  <c r="N369" i="1"/>
  <c r="L368" i="1"/>
  <c r="N368" i="1"/>
  <c r="L367" i="1"/>
  <c r="N367" i="1"/>
  <c r="L366" i="1"/>
  <c r="N366" i="1"/>
  <c r="L365" i="1"/>
  <c r="N365" i="1"/>
  <c r="L364" i="1"/>
  <c r="N364" i="1"/>
  <c r="L363" i="1"/>
  <c r="N363" i="1"/>
  <c r="L362" i="1"/>
  <c r="N362" i="1"/>
  <c r="L361" i="1"/>
  <c r="N361" i="1"/>
  <c r="L360" i="1"/>
  <c r="N360" i="1"/>
  <c r="L359" i="1"/>
  <c r="N359" i="1"/>
  <c r="L358" i="1"/>
  <c r="N358" i="1"/>
  <c r="L355" i="1"/>
  <c r="N355" i="1"/>
  <c r="L354" i="1"/>
  <c r="N354" i="1"/>
  <c r="L353" i="1"/>
  <c r="N353" i="1"/>
  <c r="L352" i="1"/>
  <c r="N352" i="1"/>
  <c r="L351" i="1"/>
  <c r="N351" i="1"/>
  <c r="L350" i="1"/>
  <c r="N350" i="1"/>
  <c r="L349" i="1"/>
  <c r="N349" i="1"/>
  <c r="L348" i="1"/>
  <c r="N348" i="1"/>
  <c r="L347" i="1"/>
  <c r="N347" i="1"/>
  <c r="L346" i="1"/>
  <c r="N346" i="1"/>
  <c r="L345" i="1"/>
  <c r="N345" i="1"/>
  <c r="L344" i="1"/>
  <c r="N344" i="1"/>
  <c r="L343" i="1"/>
  <c r="N343" i="1"/>
  <c r="L340" i="1"/>
  <c r="N340" i="1"/>
  <c r="L339" i="1"/>
  <c r="N339" i="1"/>
  <c r="L338" i="1"/>
  <c r="N338" i="1"/>
  <c r="L337" i="1"/>
  <c r="N337" i="1"/>
  <c r="L336" i="1"/>
  <c r="N336" i="1"/>
  <c r="L335" i="1"/>
  <c r="N335" i="1"/>
  <c r="L334" i="1"/>
  <c r="N334" i="1"/>
  <c r="L331" i="1"/>
  <c r="N331" i="1"/>
  <c r="L330" i="1"/>
  <c r="N330" i="1"/>
  <c r="L329" i="1"/>
  <c r="N329" i="1"/>
  <c r="L328" i="1"/>
  <c r="N328" i="1"/>
  <c r="L327" i="1"/>
  <c r="N327" i="1"/>
  <c r="L326" i="1"/>
  <c r="N326" i="1"/>
  <c r="L325" i="1"/>
  <c r="N325" i="1"/>
  <c r="L322" i="1"/>
  <c r="N322" i="1"/>
  <c r="N323" i="1"/>
  <c r="L319" i="1"/>
  <c r="N319" i="1"/>
  <c r="L318" i="1"/>
  <c r="N318" i="1"/>
  <c r="L317" i="1"/>
  <c r="N317" i="1"/>
  <c r="L316" i="1"/>
  <c r="N316" i="1"/>
  <c r="L315" i="1"/>
  <c r="N315" i="1"/>
  <c r="L314" i="1"/>
  <c r="N314" i="1"/>
  <c r="L313" i="1"/>
  <c r="N313" i="1"/>
  <c r="L312" i="1"/>
  <c r="N312" i="1"/>
  <c r="L309" i="1"/>
  <c r="N309" i="1"/>
  <c r="L308" i="1"/>
  <c r="N308" i="1"/>
  <c r="L307" i="1"/>
  <c r="N307" i="1"/>
  <c r="L306" i="1"/>
  <c r="N306" i="1"/>
  <c r="L305" i="1"/>
  <c r="N305" i="1"/>
  <c r="L304" i="1"/>
  <c r="N304" i="1"/>
  <c r="L303" i="1"/>
  <c r="N303" i="1"/>
  <c r="L302" i="1"/>
  <c r="N302" i="1"/>
  <c r="L301" i="1"/>
  <c r="N301" i="1"/>
  <c r="L300" i="1"/>
  <c r="N300" i="1"/>
  <c r="L299" i="1"/>
  <c r="N299" i="1"/>
  <c r="L298" i="1"/>
  <c r="N298" i="1"/>
  <c r="L295" i="1"/>
  <c r="N295" i="1"/>
  <c r="L294" i="1"/>
  <c r="N294" i="1"/>
  <c r="L293" i="1"/>
  <c r="N293" i="1"/>
  <c r="L292" i="1"/>
  <c r="N292" i="1"/>
  <c r="L291" i="1"/>
  <c r="N291" i="1"/>
  <c r="L290" i="1"/>
  <c r="N290" i="1"/>
  <c r="L289" i="1"/>
  <c r="N289" i="1"/>
  <c r="L288" i="1"/>
  <c r="N288" i="1"/>
  <c r="L287" i="1"/>
  <c r="N287" i="1"/>
  <c r="L286" i="1"/>
  <c r="N286" i="1"/>
  <c r="L285" i="1"/>
  <c r="N285" i="1"/>
  <c r="L284" i="1"/>
  <c r="N284" i="1"/>
  <c r="L283" i="1"/>
  <c r="N283" i="1"/>
  <c r="L282" i="1"/>
  <c r="N282" i="1"/>
  <c r="L279" i="1"/>
  <c r="N279" i="1"/>
  <c r="L278" i="1"/>
  <c r="N278" i="1"/>
  <c r="L277" i="1"/>
  <c r="N277" i="1"/>
  <c r="L276" i="1"/>
  <c r="N276" i="1"/>
  <c r="L275" i="1"/>
  <c r="N275" i="1"/>
  <c r="L274" i="1"/>
  <c r="N274" i="1"/>
  <c r="L273" i="1"/>
  <c r="N273" i="1"/>
  <c r="L272" i="1"/>
  <c r="N272" i="1"/>
  <c r="L271" i="1"/>
  <c r="N271" i="1"/>
  <c r="L270" i="1"/>
  <c r="N270" i="1"/>
  <c r="L269" i="1"/>
  <c r="N269" i="1"/>
  <c r="L268" i="1"/>
  <c r="N268" i="1"/>
  <c r="L267" i="1"/>
  <c r="N267" i="1"/>
  <c r="L266" i="1"/>
  <c r="N266" i="1"/>
  <c r="L263" i="1"/>
  <c r="N263" i="1"/>
  <c r="L262" i="1"/>
  <c r="N262" i="1"/>
  <c r="L261" i="1"/>
  <c r="N261" i="1"/>
  <c r="L260" i="1"/>
  <c r="N260" i="1"/>
  <c r="L257" i="1"/>
  <c r="N257" i="1"/>
  <c r="L256" i="1"/>
  <c r="N256" i="1"/>
  <c r="L255" i="1"/>
  <c r="N255" i="1"/>
  <c r="L254" i="1"/>
  <c r="N254" i="1"/>
  <c r="L253" i="1"/>
  <c r="N253" i="1"/>
  <c r="L252" i="1"/>
  <c r="N252" i="1"/>
  <c r="L251" i="1"/>
  <c r="N251" i="1"/>
  <c r="L248" i="1"/>
  <c r="N248" i="1"/>
  <c r="L247" i="1"/>
  <c r="N247" i="1"/>
  <c r="L246" i="1"/>
  <c r="N246" i="1"/>
  <c r="L245" i="1"/>
  <c r="N245" i="1"/>
  <c r="L242" i="1"/>
  <c r="N242" i="1"/>
  <c r="L241" i="1"/>
  <c r="N241" i="1"/>
  <c r="L240" i="1"/>
  <c r="N240" i="1"/>
  <c r="L239" i="1"/>
  <c r="N239" i="1"/>
  <c r="L238" i="1"/>
  <c r="N238" i="1"/>
  <c r="L237" i="1"/>
  <c r="N237" i="1"/>
  <c r="L236" i="1"/>
  <c r="N236" i="1"/>
  <c r="L235" i="1"/>
  <c r="N235" i="1"/>
  <c r="L234" i="1"/>
  <c r="N234" i="1"/>
  <c r="L233" i="1"/>
  <c r="N233" i="1"/>
  <c r="L232" i="1"/>
  <c r="N232" i="1"/>
  <c r="L231" i="1"/>
  <c r="N231" i="1"/>
  <c r="L230" i="1"/>
  <c r="N230" i="1"/>
  <c r="L229" i="1"/>
  <c r="N229" i="1"/>
  <c r="L228" i="1"/>
  <c r="N228" i="1"/>
  <c r="L225" i="1"/>
  <c r="N225" i="1"/>
  <c r="L224" i="1"/>
  <c r="N224" i="1"/>
  <c r="L223" i="1"/>
  <c r="N223" i="1"/>
  <c r="L220" i="1"/>
  <c r="N220" i="1"/>
  <c r="L219" i="1"/>
  <c r="N219" i="1"/>
  <c r="L218" i="1"/>
  <c r="N218" i="1"/>
  <c r="L217" i="1"/>
  <c r="N217" i="1"/>
  <c r="L216" i="1"/>
  <c r="N216" i="1"/>
  <c r="L215" i="1"/>
  <c r="N215" i="1"/>
  <c r="L212" i="1"/>
  <c r="N212" i="1"/>
  <c r="L211" i="1"/>
  <c r="N211" i="1"/>
  <c r="L210" i="1"/>
  <c r="N210" i="1"/>
  <c r="L209" i="1"/>
  <c r="N209" i="1"/>
  <c r="L208" i="1"/>
  <c r="N208" i="1"/>
  <c r="L207" i="1"/>
  <c r="N207" i="1"/>
  <c r="L206" i="1"/>
  <c r="N206" i="1"/>
  <c r="L205" i="1"/>
  <c r="N205" i="1"/>
  <c r="L202" i="1"/>
  <c r="N202" i="1"/>
  <c r="L201" i="1"/>
  <c r="N201" i="1"/>
  <c r="L200" i="1"/>
  <c r="N200" i="1"/>
  <c r="L199" i="1"/>
  <c r="N199" i="1"/>
  <c r="L198" i="1"/>
  <c r="N198" i="1"/>
  <c r="L197" i="1"/>
  <c r="N197" i="1"/>
  <c r="L196" i="1"/>
  <c r="N196" i="1"/>
  <c r="L193" i="1"/>
  <c r="N193" i="1"/>
  <c r="L192" i="1"/>
  <c r="N192" i="1"/>
  <c r="L191" i="1"/>
  <c r="N191" i="1"/>
  <c r="L190" i="1"/>
  <c r="N190" i="1"/>
  <c r="L189" i="1"/>
  <c r="N189" i="1"/>
  <c r="L188" i="1"/>
  <c r="N188" i="1"/>
  <c r="L187" i="1"/>
  <c r="N187" i="1"/>
  <c r="L186" i="1"/>
  <c r="N186" i="1"/>
  <c r="L183" i="1"/>
  <c r="N183" i="1"/>
  <c r="L182" i="1"/>
  <c r="N182" i="1"/>
  <c r="L181" i="1"/>
  <c r="N181" i="1"/>
  <c r="L180" i="1"/>
  <c r="N180" i="1"/>
  <c r="L179" i="1"/>
  <c r="N179" i="1"/>
  <c r="L178" i="1"/>
  <c r="N178" i="1"/>
  <c r="L177" i="1"/>
  <c r="N177" i="1"/>
  <c r="L176" i="1"/>
  <c r="N176" i="1"/>
  <c r="L175" i="1"/>
  <c r="N175" i="1"/>
  <c r="L174" i="1"/>
  <c r="N174" i="1"/>
  <c r="L173" i="1"/>
  <c r="N173" i="1"/>
  <c r="L172" i="1"/>
  <c r="N172" i="1"/>
  <c r="L171" i="1"/>
  <c r="N171" i="1"/>
  <c r="L168" i="1"/>
  <c r="N168" i="1"/>
  <c r="L167" i="1"/>
  <c r="N167" i="1"/>
  <c r="L166" i="1"/>
  <c r="N166" i="1"/>
  <c r="L165" i="1"/>
  <c r="N165" i="1"/>
  <c r="L164" i="1"/>
  <c r="N164" i="1"/>
  <c r="L163" i="1"/>
  <c r="N163" i="1"/>
  <c r="L162" i="1"/>
  <c r="N162" i="1"/>
  <c r="L161" i="1"/>
  <c r="N161" i="1"/>
  <c r="L160" i="1"/>
  <c r="N160" i="1"/>
  <c r="L159" i="1"/>
  <c r="N159" i="1"/>
  <c r="L156" i="1"/>
  <c r="N156" i="1"/>
  <c r="L155" i="1"/>
  <c r="N155" i="1"/>
  <c r="L154" i="1"/>
  <c r="N154" i="1"/>
  <c r="L153" i="1"/>
  <c r="N153" i="1"/>
  <c r="L152" i="1"/>
  <c r="N152" i="1"/>
  <c r="L151" i="1"/>
  <c r="N151" i="1"/>
  <c r="L148" i="1"/>
  <c r="N148" i="1"/>
  <c r="L147" i="1"/>
  <c r="N147" i="1"/>
  <c r="L146" i="1"/>
  <c r="N146" i="1"/>
  <c r="L145" i="1"/>
  <c r="N145" i="1"/>
  <c r="L144" i="1"/>
  <c r="N144" i="1"/>
  <c r="L141" i="1"/>
  <c r="N141" i="1"/>
  <c r="L140" i="1"/>
  <c r="N140" i="1"/>
  <c r="L139" i="1"/>
  <c r="N139" i="1"/>
  <c r="L138" i="1"/>
  <c r="N138" i="1"/>
  <c r="L137" i="1"/>
  <c r="N137" i="1"/>
  <c r="L136" i="1"/>
  <c r="N136" i="1"/>
  <c r="L135" i="1"/>
  <c r="N135" i="1"/>
  <c r="L134" i="1"/>
  <c r="N134" i="1"/>
  <c r="L133" i="1"/>
  <c r="N133" i="1"/>
  <c r="L132" i="1"/>
  <c r="N132" i="1"/>
  <c r="L131" i="1"/>
  <c r="N131" i="1"/>
  <c r="L130" i="1"/>
  <c r="N130" i="1"/>
  <c r="L129" i="1"/>
  <c r="N129" i="1"/>
  <c r="L128" i="1"/>
  <c r="N128" i="1"/>
  <c r="L127" i="1"/>
  <c r="N127" i="1"/>
  <c r="L126" i="1"/>
  <c r="N126" i="1"/>
  <c r="L125" i="1"/>
  <c r="N125" i="1"/>
  <c r="L124" i="1"/>
  <c r="N124" i="1"/>
  <c r="L123" i="1"/>
  <c r="N123" i="1"/>
  <c r="L120" i="1"/>
  <c r="N120" i="1"/>
  <c r="L119" i="1"/>
  <c r="N119" i="1"/>
  <c r="L118" i="1"/>
  <c r="N118" i="1"/>
  <c r="L117" i="1"/>
  <c r="N117" i="1"/>
  <c r="L116" i="1"/>
  <c r="N116" i="1"/>
  <c r="L113" i="1"/>
  <c r="N113" i="1"/>
  <c r="L112" i="1"/>
  <c r="N112" i="1"/>
  <c r="L111" i="1"/>
  <c r="N111" i="1"/>
  <c r="L108" i="1"/>
  <c r="N108" i="1"/>
  <c r="L107" i="1"/>
  <c r="N107" i="1"/>
  <c r="L106" i="1"/>
  <c r="N106" i="1"/>
  <c r="L105" i="1"/>
  <c r="N105" i="1"/>
  <c r="L104" i="1"/>
  <c r="N104" i="1"/>
  <c r="L103" i="1"/>
  <c r="N103" i="1"/>
  <c r="L102" i="1"/>
  <c r="N102" i="1"/>
  <c r="L101" i="1"/>
  <c r="N101" i="1"/>
  <c r="L100" i="1"/>
  <c r="N100" i="1"/>
  <c r="L99" i="1"/>
  <c r="N99" i="1"/>
  <c r="L98" i="1"/>
  <c r="N98" i="1"/>
  <c r="L97" i="1"/>
  <c r="N97" i="1"/>
  <c r="L96" i="1"/>
  <c r="N96" i="1"/>
  <c r="L93" i="1"/>
  <c r="N93" i="1"/>
  <c r="L92" i="1"/>
  <c r="N92" i="1"/>
  <c r="L91" i="1"/>
  <c r="N91" i="1"/>
  <c r="L90" i="1"/>
  <c r="N90" i="1"/>
  <c r="L89" i="1"/>
  <c r="N89" i="1"/>
  <c r="L88" i="1"/>
  <c r="N88" i="1"/>
  <c r="L87" i="1"/>
  <c r="N87" i="1"/>
  <c r="L86" i="1"/>
  <c r="N86" i="1"/>
  <c r="L85" i="1"/>
  <c r="N85" i="1"/>
  <c r="L84" i="1"/>
  <c r="N84" i="1"/>
  <c r="L81" i="1"/>
  <c r="L82" i="1"/>
  <c r="L83" i="1"/>
  <c r="L78" i="1"/>
  <c r="N78" i="1"/>
  <c r="L77" i="1"/>
  <c r="N77" i="1"/>
  <c r="L76" i="1"/>
  <c r="N76" i="1"/>
  <c r="L75" i="1"/>
  <c r="N75" i="1"/>
  <c r="L72" i="1"/>
  <c r="N72" i="1"/>
  <c r="L71" i="1"/>
  <c r="N71" i="1"/>
  <c r="L70" i="1"/>
  <c r="N70" i="1"/>
  <c r="L69" i="1"/>
  <c r="N69" i="1"/>
  <c r="L68" i="1"/>
  <c r="N68" i="1"/>
  <c r="L65" i="1"/>
  <c r="N65" i="1"/>
  <c r="L64" i="1"/>
  <c r="N64" i="1"/>
  <c r="L63" i="1"/>
  <c r="N63" i="1"/>
  <c r="L62" i="1"/>
  <c r="N62" i="1"/>
  <c r="L61" i="1"/>
  <c r="N61" i="1"/>
  <c r="L60" i="1"/>
  <c r="N60" i="1"/>
  <c r="L57" i="1"/>
  <c r="N57" i="1"/>
  <c r="L56" i="1"/>
  <c r="N56" i="1"/>
  <c r="L55" i="1"/>
  <c r="N55" i="1"/>
  <c r="L54" i="1"/>
  <c r="N54" i="1"/>
  <c r="L53" i="1"/>
  <c r="N53" i="1"/>
  <c r="L52" i="1"/>
  <c r="N52" i="1"/>
  <c r="L49" i="1"/>
  <c r="N49" i="1"/>
  <c r="L48" i="1"/>
  <c r="N48" i="1"/>
  <c r="L45" i="1"/>
  <c r="N45" i="1"/>
  <c r="L44" i="1"/>
  <c r="N44" i="1"/>
  <c r="L43" i="1"/>
  <c r="N43" i="1"/>
  <c r="L42" i="1"/>
  <c r="N42" i="1"/>
  <c r="L41" i="1"/>
  <c r="N41" i="1"/>
  <c r="L40" i="1"/>
  <c r="N40" i="1"/>
  <c r="L39" i="1"/>
  <c r="N39" i="1"/>
  <c r="L38" i="1"/>
  <c r="N38" i="1"/>
  <c r="L37" i="1"/>
  <c r="N37" i="1"/>
  <c r="L34" i="1"/>
  <c r="N34" i="1"/>
  <c r="L33" i="1"/>
  <c r="N33" i="1"/>
  <c r="L32" i="1"/>
  <c r="N32" i="1"/>
  <c r="L31" i="1"/>
  <c r="N31" i="1"/>
  <c r="L30" i="1"/>
  <c r="N30" i="1"/>
  <c r="L27" i="1"/>
  <c r="N27" i="1"/>
  <c r="L26" i="1"/>
  <c r="N26" i="1"/>
  <c r="L25" i="1"/>
  <c r="N25" i="1"/>
  <c r="L24" i="1"/>
  <c r="N24" i="1"/>
  <c r="L23" i="1"/>
  <c r="N23" i="1"/>
  <c r="L22" i="1"/>
  <c r="N22" i="1"/>
  <c r="L21" i="1"/>
  <c r="N21" i="1"/>
  <c r="L18" i="1"/>
  <c r="N18" i="1"/>
  <c r="L17" i="1"/>
  <c r="N17" i="1"/>
  <c r="L16" i="1"/>
  <c r="N16" i="1"/>
  <c r="L15" i="1"/>
  <c r="N15" i="1"/>
  <c r="L14" i="1"/>
  <c r="N14" i="1"/>
  <c r="L13" i="1"/>
  <c r="N13" i="1"/>
  <c r="L10" i="1"/>
  <c r="N10" i="1"/>
  <c r="L9" i="1"/>
  <c r="N9" i="1"/>
  <c r="N19" i="1"/>
  <c r="L19" i="1"/>
  <c r="L20" i="1"/>
  <c r="N73" i="1"/>
  <c r="N149" i="1"/>
  <c r="L149" i="1"/>
  <c r="L150" i="1"/>
  <c r="N79" i="1"/>
  <c r="L79" i="1"/>
  <c r="L80" i="1"/>
  <c r="N114" i="1"/>
  <c r="L114" i="1"/>
  <c r="L115" i="1"/>
  <c r="N50" i="1"/>
  <c r="L50" i="1"/>
  <c r="L51" i="1"/>
  <c r="N81" i="1"/>
  <c r="N82" i="1"/>
  <c r="N356" i="1"/>
  <c r="L356" i="1"/>
  <c r="L357" i="1"/>
  <c r="N226" i="1"/>
  <c r="L226" i="1"/>
  <c r="L227" i="1"/>
  <c r="N213" i="1"/>
  <c r="L213" i="1"/>
  <c r="L214" i="1"/>
  <c r="N169" i="1"/>
  <c r="L169" i="1"/>
  <c r="L170" i="1"/>
  <c r="N109" i="1"/>
  <c r="L109" i="1"/>
  <c r="L110" i="1"/>
  <c r="L73" i="1"/>
  <c r="L74" i="1"/>
  <c r="E14" i="8"/>
  <c r="N66" i="1"/>
  <c r="N11" i="1"/>
  <c r="L11" i="1"/>
  <c r="L12" i="1"/>
  <c r="N373" i="1"/>
  <c r="L373" i="1"/>
  <c r="L374" i="1"/>
  <c r="N341" i="1"/>
  <c r="L341" i="1"/>
  <c r="L342" i="1"/>
  <c r="N332" i="1"/>
  <c r="L332" i="1"/>
  <c r="L333" i="1"/>
  <c r="L323" i="1"/>
  <c r="L324" i="1"/>
  <c r="N320" i="1"/>
  <c r="L320" i="1"/>
  <c r="L321" i="1"/>
  <c r="N310" i="1"/>
  <c r="L310" i="1"/>
  <c r="L311" i="1"/>
  <c r="N296" i="1"/>
  <c r="L296" i="1"/>
  <c r="L297" i="1"/>
  <c r="N280" i="1"/>
  <c r="L280" i="1"/>
  <c r="L281" i="1"/>
  <c r="N264" i="1"/>
  <c r="L264" i="1"/>
  <c r="L265" i="1"/>
  <c r="N258" i="1"/>
  <c r="L258" i="1"/>
  <c r="L259" i="1"/>
  <c r="N249" i="1"/>
  <c r="L249" i="1"/>
  <c r="L250" i="1"/>
  <c r="N243" i="1"/>
  <c r="L243" i="1"/>
  <c r="L244" i="1"/>
  <c r="N221" i="1"/>
  <c r="L221" i="1"/>
  <c r="L222" i="1"/>
  <c r="N203" i="1"/>
  <c r="L203" i="1"/>
  <c r="L204" i="1"/>
  <c r="N194" i="1"/>
  <c r="L194" i="1"/>
  <c r="L195" i="1"/>
  <c r="N184" i="1"/>
  <c r="L184" i="1"/>
  <c r="L185" i="1"/>
  <c r="N157" i="1"/>
  <c r="L157" i="1"/>
  <c r="L158" i="1"/>
  <c r="N142" i="1"/>
  <c r="L142" i="1"/>
  <c r="L143" i="1"/>
  <c r="N121" i="1"/>
  <c r="L121" i="1"/>
  <c r="L122" i="1"/>
  <c r="N94" i="1"/>
  <c r="L94" i="1"/>
  <c r="L95" i="1"/>
  <c r="N58" i="1"/>
  <c r="L58" i="1"/>
  <c r="L59" i="1"/>
  <c r="N46" i="1"/>
  <c r="L46" i="1"/>
  <c r="L47" i="1"/>
  <c r="N35" i="1"/>
  <c r="L35" i="1"/>
  <c r="L36" i="1"/>
  <c r="N28" i="1"/>
  <c r="L28" i="1"/>
  <c r="L29" i="1"/>
  <c r="L66" i="1"/>
  <c r="L67" i="1"/>
  <c r="E13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2" i="8"/>
  <c r="E11" i="8"/>
  <c r="E10" i="8"/>
  <c r="E9" i="8"/>
  <c r="E8" i="8"/>
  <c r="E7" i="8"/>
  <c r="E6" i="8"/>
  <c r="E5" i="8"/>
  <c r="I310" i="1"/>
  <c r="I258" i="1"/>
  <c r="H84" i="1"/>
  <c r="J84" i="1"/>
  <c r="H85" i="1"/>
  <c r="J85" i="1"/>
  <c r="H86" i="1"/>
  <c r="J86" i="1"/>
  <c r="H87" i="1"/>
  <c r="J87" i="1"/>
  <c r="H88" i="1"/>
  <c r="J88" i="1"/>
  <c r="H89" i="1"/>
  <c r="J89" i="1"/>
  <c r="H90" i="1"/>
  <c r="J90" i="1"/>
  <c r="H91" i="1"/>
  <c r="J91" i="1"/>
  <c r="H92" i="1"/>
  <c r="J92" i="1"/>
  <c r="H93" i="1"/>
  <c r="J93" i="1"/>
  <c r="I373" i="1"/>
  <c r="I332" i="1"/>
  <c r="I323" i="1"/>
  <c r="I320" i="1"/>
  <c r="I296" i="1"/>
  <c r="I264" i="1"/>
  <c r="I249" i="1"/>
  <c r="I243" i="1"/>
  <c r="I226" i="1"/>
  <c r="I221" i="1"/>
  <c r="I213" i="1"/>
  <c r="I203" i="1"/>
  <c r="I194" i="1"/>
  <c r="I184" i="1"/>
  <c r="I169" i="1"/>
  <c r="I157" i="1"/>
  <c r="I149" i="1"/>
  <c r="I142" i="1"/>
  <c r="I121" i="1"/>
  <c r="I114" i="1"/>
  <c r="I109" i="1"/>
  <c r="I94" i="1"/>
  <c r="I82" i="1"/>
  <c r="I79" i="1"/>
  <c r="I73" i="1"/>
  <c r="I66" i="1"/>
  <c r="I58" i="1"/>
  <c r="I50" i="1"/>
  <c r="I46" i="1"/>
  <c r="I35" i="1"/>
  <c r="I28" i="1"/>
  <c r="I19" i="1"/>
  <c r="I11" i="1"/>
  <c r="I7" i="1"/>
  <c r="H372" i="1"/>
  <c r="J372" i="1"/>
  <c r="H371" i="1"/>
  <c r="J371" i="1"/>
  <c r="H370" i="1"/>
  <c r="J370" i="1"/>
  <c r="H369" i="1"/>
  <c r="J369" i="1"/>
  <c r="H368" i="1"/>
  <c r="J368" i="1"/>
  <c r="H367" i="1"/>
  <c r="J367" i="1"/>
  <c r="H366" i="1"/>
  <c r="J366" i="1"/>
  <c r="H365" i="1"/>
  <c r="J365" i="1"/>
  <c r="H364" i="1"/>
  <c r="J364" i="1"/>
  <c r="H363" i="1"/>
  <c r="J363" i="1"/>
  <c r="H362" i="1"/>
  <c r="J362" i="1"/>
  <c r="H360" i="1"/>
  <c r="J360" i="1"/>
  <c r="H359" i="1"/>
  <c r="J359" i="1"/>
  <c r="H358" i="1"/>
  <c r="J358" i="1"/>
  <c r="H355" i="1"/>
  <c r="J355" i="1"/>
  <c r="H354" i="1"/>
  <c r="J354" i="1"/>
  <c r="H353" i="1"/>
  <c r="J353" i="1"/>
  <c r="H352" i="1"/>
  <c r="J352" i="1"/>
  <c r="H351" i="1"/>
  <c r="J351" i="1"/>
  <c r="H350" i="1"/>
  <c r="J350" i="1"/>
  <c r="H349" i="1"/>
  <c r="J349" i="1"/>
  <c r="H348" i="1"/>
  <c r="J348" i="1"/>
  <c r="H347" i="1"/>
  <c r="J347" i="1"/>
  <c r="H346" i="1"/>
  <c r="J346" i="1"/>
  <c r="H345" i="1"/>
  <c r="J345" i="1"/>
  <c r="H344" i="1"/>
  <c r="J344" i="1"/>
  <c r="H343" i="1"/>
  <c r="J343" i="1"/>
  <c r="H340" i="1"/>
  <c r="J340" i="1"/>
  <c r="H339" i="1"/>
  <c r="J339" i="1"/>
  <c r="H338" i="1"/>
  <c r="J338" i="1"/>
  <c r="H337" i="1"/>
  <c r="J337" i="1"/>
  <c r="H336" i="1"/>
  <c r="J336" i="1"/>
  <c r="H335" i="1"/>
  <c r="J335" i="1"/>
  <c r="H334" i="1"/>
  <c r="J334" i="1"/>
  <c r="H331" i="1"/>
  <c r="J331" i="1"/>
  <c r="H330" i="1"/>
  <c r="J330" i="1"/>
  <c r="H329" i="1"/>
  <c r="J329" i="1"/>
  <c r="H328" i="1"/>
  <c r="J328" i="1"/>
  <c r="H327" i="1"/>
  <c r="J327" i="1"/>
  <c r="H326" i="1"/>
  <c r="J326" i="1"/>
  <c r="H325" i="1"/>
  <c r="J325" i="1"/>
  <c r="H322" i="1"/>
  <c r="J322" i="1"/>
  <c r="J323" i="1"/>
  <c r="H319" i="1"/>
  <c r="J319" i="1"/>
  <c r="H318" i="1"/>
  <c r="J318" i="1"/>
  <c r="H317" i="1"/>
  <c r="J317" i="1"/>
  <c r="H316" i="1"/>
  <c r="J316" i="1"/>
  <c r="H315" i="1"/>
  <c r="J315" i="1"/>
  <c r="H314" i="1"/>
  <c r="J314" i="1"/>
  <c r="H313" i="1"/>
  <c r="J313" i="1"/>
  <c r="H312" i="1"/>
  <c r="J312" i="1"/>
  <c r="H309" i="1"/>
  <c r="J309" i="1"/>
  <c r="H308" i="1"/>
  <c r="J308" i="1"/>
  <c r="H307" i="1"/>
  <c r="J307" i="1"/>
  <c r="H306" i="1"/>
  <c r="J306" i="1"/>
  <c r="H305" i="1"/>
  <c r="J305" i="1"/>
  <c r="H304" i="1"/>
  <c r="J304" i="1"/>
  <c r="H303" i="1"/>
  <c r="J303" i="1"/>
  <c r="H302" i="1"/>
  <c r="J302" i="1"/>
  <c r="H301" i="1"/>
  <c r="J301" i="1"/>
  <c r="H300" i="1"/>
  <c r="J300" i="1"/>
  <c r="H299" i="1"/>
  <c r="J299" i="1"/>
  <c r="H298" i="1"/>
  <c r="J298" i="1"/>
  <c r="H295" i="1"/>
  <c r="J295" i="1"/>
  <c r="H294" i="1"/>
  <c r="J294" i="1"/>
  <c r="H293" i="1"/>
  <c r="J293" i="1"/>
  <c r="H292" i="1"/>
  <c r="J292" i="1"/>
  <c r="H291" i="1"/>
  <c r="J291" i="1"/>
  <c r="H290" i="1"/>
  <c r="J290" i="1"/>
  <c r="H289" i="1"/>
  <c r="J289" i="1"/>
  <c r="H288" i="1"/>
  <c r="J288" i="1"/>
  <c r="H287" i="1"/>
  <c r="J287" i="1"/>
  <c r="H286" i="1"/>
  <c r="J286" i="1"/>
  <c r="H285" i="1"/>
  <c r="J285" i="1"/>
  <c r="H284" i="1"/>
  <c r="J284" i="1"/>
  <c r="H283" i="1"/>
  <c r="J283" i="1"/>
  <c r="H282" i="1"/>
  <c r="J282" i="1"/>
  <c r="H279" i="1"/>
  <c r="J279" i="1"/>
  <c r="H278" i="1"/>
  <c r="J278" i="1"/>
  <c r="H277" i="1"/>
  <c r="J277" i="1"/>
  <c r="H276" i="1"/>
  <c r="J276" i="1"/>
  <c r="H275" i="1"/>
  <c r="J275" i="1"/>
  <c r="H274" i="1"/>
  <c r="J274" i="1"/>
  <c r="H273" i="1"/>
  <c r="J273" i="1"/>
  <c r="H272" i="1"/>
  <c r="J272" i="1"/>
  <c r="H271" i="1"/>
  <c r="J271" i="1"/>
  <c r="H270" i="1"/>
  <c r="J270" i="1"/>
  <c r="H269" i="1"/>
  <c r="J269" i="1"/>
  <c r="H268" i="1"/>
  <c r="J268" i="1"/>
  <c r="H267" i="1"/>
  <c r="J267" i="1"/>
  <c r="H266" i="1"/>
  <c r="J266" i="1"/>
  <c r="H263" i="1"/>
  <c r="J263" i="1"/>
  <c r="H262" i="1"/>
  <c r="J262" i="1"/>
  <c r="H261" i="1"/>
  <c r="J261" i="1"/>
  <c r="H260" i="1"/>
  <c r="J260" i="1"/>
  <c r="H257" i="1"/>
  <c r="J257" i="1"/>
  <c r="H256" i="1"/>
  <c r="J256" i="1"/>
  <c r="H255" i="1"/>
  <c r="J255" i="1"/>
  <c r="H254" i="1"/>
  <c r="J254" i="1"/>
  <c r="H253" i="1"/>
  <c r="J253" i="1"/>
  <c r="H252" i="1"/>
  <c r="J252" i="1"/>
  <c r="H251" i="1"/>
  <c r="J251" i="1"/>
  <c r="H248" i="1"/>
  <c r="J248" i="1"/>
  <c r="H247" i="1"/>
  <c r="J247" i="1"/>
  <c r="H246" i="1"/>
  <c r="J246" i="1"/>
  <c r="H245" i="1"/>
  <c r="J245" i="1"/>
  <c r="H242" i="1"/>
  <c r="J242" i="1"/>
  <c r="H241" i="1"/>
  <c r="J241" i="1"/>
  <c r="H240" i="1"/>
  <c r="J240" i="1"/>
  <c r="H239" i="1"/>
  <c r="J239" i="1"/>
  <c r="H238" i="1"/>
  <c r="J238" i="1"/>
  <c r="H237" i="1"/>
  <c r="J237" i="1"/>
  <c r="H236" i="1"/>
  <c r="J236" i="1"/>
  <c r="H235" i="1"/>
  <c r="J235" i="1"/>
  <c r="H234" i="1"/>
  <c r="J234" i="1"/>
  <c r="H233" i="1"/>
  <c r="J233" i="1"/>
  <c r="H232" i="1"/>
  <c r="J232" i="1"/>
  <c r="H231" i="1"/>
  <c r="J231" i="1"/>
  <c r="H230" i="1"/>
  <c r="J230" i="1"/>
  <c r="H229" i="1"/>
  <c r="J229" i="1"/>
  <c r="H228" i="1"/>
  <c r="J228" i="1"/>
  <c r="H225" i="1"/>
  <c r="J225" i="1"/>
  <c r="H224" i="1"/>
  <c r="J224" i="1"/>
  <c r="H223" i="1"/>
  <c r="J223" i="1"/>
  <c r="H220" i="1"/>
  <c r="J220" i="1"/>
  <c r="H219" i="1"/>
  <c r="J219" i="1"/>
  <c r="H218" i="1"/>
  <c r="J218" i="1"/>
  <c r="H217" i="1"/>
  <c r="J217" i="1"/>
  <c r="H216" i="1"/>
  <c r="J216" i="1"/>
  <c r="H215" i="1"/>
  <c r="J215" i="1"/>
  <c r="H212" i="1"/>
  <c r="J212" i="1"/>
  <c r="H211" i="1"/>
  <c r="J211" i="1"/>
  <c r="H210" i="1"/>
  <c r="J210" i="1"/>
  <c r="H209" i="1"/>
  <c r="J209" i="1"/>
  <c r="H208" i="1"/>
  <c r="J208" i="1"/>
  <c r="H207" i="1"/>
  <c r="J207" i="1"/>
  <c r="H206" i="1"/>
  <c r="J206" i="1"/>
  <c r="H205" i="1"/>
  <c r="J205" i="1"/>
  <c r="H202" i="1"/>
  <c r="J202" i="1"/>
  <c r="H201" i="1"/>
  <c r="J201" i="1"/>
  <c r="H200" i="1"/>
  <c r="J200" i="1"/>
  <c r="H199" i="1"/>
  <c r="J199" i="1"/>
  <c r="H198" i="1"/>
  <c r="J198" i="1"/>
  <c r="H197" i="1"/>
  <c r="J197" i="1"/>
  <c r="H196" i="1"/>
  <c r="J196" i="1"/>
  <c r="H193" i="1"/>
  <c r="J193" i="1"/>
  <c r="H192" i="1"/>
  <c r="J192" i="1"/>
  <c r="H191" i="1"/>
  <c r="J191" i="1"/>
  <c r="H190" i="1"/>
  <c r="J190" i="1"/>
  <c r="H189" i="1"/>
  <c r="J189" i="1"/>
  <c r="H188" i="1"/>
  <c r="J188" i="1"/>
  <c r="H187" i="1"/>
  <c r="J187" i="1"/>
  <c r="H186" i="1"/>
  <c r="J186" i="1"/>
  <c r="H183" i="1"/>
  <c r="J183" i="1"/>
  <c r="H182" i="1"/>
  <c r="J182" i="1"/>
  <c r="H181" i="1"/>
  <c r="J181" i="1"/>
  <c r="H180" i="1"/>
  <c r="J180" i="1"/>
  <c r="H179" i="1"/>
  <c r="J179" i="1"/>
  <c r="H178" i="1"/>
  <c r="J178" i="1"/>
  <c r="H177" i="1"/>
  <c r="J177" i="1"/>
  <c r="H176" i="1"/>
  <c r="J176" i="1"/>
  <c r="H175" i="1"/>
  <c r="J175" i="1"/>
  <c r="H174" i="1"/>
  <c r="J174" i="1"/>
  <c r="H173" i="1"/>
  <c r="J173" i="1"/>
  <c r="H172" i="1"/>
  <c r="J172" i="1"/>
  <c r="H171" i="1"/>
  <c r="J171" i="1"/>
  <c r="H168" i="1"/>
  <c r="J168" i="1"/>
  <c r="H167" i="1"/>
  <c r="J167" i="1"/>
  <c r="H166" i="1"/>
  <c r="J166" i="1"/>
  <c r="H165" i="1"/>
  <c r="J165" i="1"/>
  <c r="H164" i="1"/>
  <c r="J164" i="1"/>
  <c r="H163" i="1"/>
  <c r="J163" i="1"/>
  <c r="H162" i="1"/>
  <c r="J162" i="1"/>
  <c r="H161" i="1"/>
  <c r="J161" i="1"/>
  <c r="H160" i="1"/>
  <c r="J160" i="1"/>
  <c r="H159" i="1"/>
  <c r="J159" i="1"/>
  <c r="H156" i="1"/>
  <c r="J156" i="1"/>
  <c r="H155" i="1"/>
  <c r="J155" i="1"/>
  <c r="H154" i="1"/>
  <c r="J154" i="1"/>
  <c r="H153" i="1"/>
  <c r="J153" i="1"/>
  <c r="H152" i="1"/>
  <c r="J152" i="1"/>
  <c r="H151" i="1"/>
  <c r="J151" i="1"/>
  <c r="H148" i="1"/>
  <c r="J148" i="1"/>
  <c r="H147" i="1"/>
  <c r="J147" i="1"/>
  <c r="H146" i="1"/>
  <c r="J146" i="1"/>
  <c r="H145" i="1"/>
  <c r="J145" i="1"/>
  <c r="H144" i="1"/>
  <c r="J144" i="1"/>
  <c r="H141" i="1"/>
  <c r="J141" i="1"/>
  <c r="H140" i="1"/>
  <c r="J140" i="1"/>
  <c r="H139" i="1"/>
  <c r="J139" i="1"/>
  <c r="H138" i="1"/>
  <c r="J138" i="1"/>
  <c r="H137" i="1"/>
  <c r="J137" i="1"/>
  <c r="H136" i="1"/>
  <c r="J136" i="1"/>
  <c r="H135" i="1"/>
  <c r="J135" i="1"/>
  <c r="H134" i="1"/>
  <c r="J134" i="1"/>
  <c r="H133" i="1"/>
  <c r="J133" i="1"/>
  <c r="H132" i="1"/>
  <c r="J132" i="1"/>
  <c r="H131" i="1"/>
  <c r="J131" i="1"/>
  <c r="H130" i="1"/>
  <c r="J130" i="1"/>
  <c r="H129" i="1"/>
  <c r="J129" i="1"/>
  <c r="H128" i="1"/>
  <c r="J128" i="1"/>
  <c r="H127" i="1"/>
  <c r="J127" i="1"/>
  <c r="H126" i="1"/>
  <c r="J126" i="1"/>
  <c r="H125" i="1"/>
  <c r="J125" i="1"/>
  <c r="H124" i="1"/>
  <c r="J124" i="1"/>
  <c r="H123" i="1"/>
  <c r="J123" i="1"/>
  <c r="H120" i="1"/>
  <c r="J120" i="1"/>
  <c r="H119" i="1"/>
  <c r="J119" i="1"/>
  <c r="H118" i="1"/>
  <c r="J118" i="1"/>
  <c r="H117" i="1"/>
  <c r="J117" i="1"/>
  <c r="H116" i="1"/>
  <c r="J116" i="1"/>
  <c r="H113" i="1"/>
  <c r="J113" i="1"/>
  <c r="H112" i="1"/>
  <c r="J112" i="1"/>
  <c r="H111" i="1"/>
  <c r="J111" i="1"/>
  <c r="H108" i="1"/>
  <c r="J108" i="1"/>
  <c r="H107" i="1"/>
  <c r="J107" i="1"/>
  <c r="H106" i="1"/>
  <c r="J106" i="1"/>
  <c r="H105" i="1"/>
  <c r="J105" i="1"/>
  <c r="H104" i="1"/>
  <c r="J104" i="1"/>
  <c r="H103" i="1"/>
  <c r="J103" i="1"/>
  <c r="H102" i="1"/>
  <c r="J102" i="1"/>
  <c r="H101" i="1"/>
  <c r="J101" i="1"/>
  <c r="H100" i="1"/>
  <c r="J100" i="1"/>
  <c r="H99" i="1"/>
  <c r="J99" i="1"/>
  <c r="H98" i="1"/>
  <c r="J98" i="1"/>
  <c r="H97" i="1"/>
  <c r="J97" i="1"/>
  <c r="H96" i="1"/>
  <c r="J96" i="1"/>
  <c r="H81" i="1"/>
  <c r="H82" i="1"/>
  <c r="H78" i="1"/>
  <c r="J78" i="1"/>
  <c r="H77" i="1"/>
  <c r="J77" i="1"/>
  <c r="H76" i="1"/>
  <c r="J76" i="1"/>
  <c r="H75" i="1"/>
  <c r="J75" i="1"/>
  <c r="H72" i="1"/>
  <c r="J72" i="1"/>
  <c r="H71" i="1"/>
  <c r="J71" i="1"/>
  <c r="H70" i="1"/>
  <c r="J70" i="1"/>
  <c r="H69" i="1"/>
  <c r="J69" i="1"/>
  <c r="H68" i="1"/>
  <c r="J68" i="1"/>
  <c r="H65" i="1"/>
  <c r="J65" i="1"/>
  <c r="H64" i="1"/>
  <c r="J64" i="1"/>
  <c r="H63" i="1"/>
  <c r="J63" i="1"/>
  <c r="H62" i="1"/>
  <c r="J62" i="1"/>
  <c r="H61" i="1"/>
  <c r="J61" i="1"/>
  <c r="H60" i="1"/>
  <c r="J60" i="1"/>
  <c r="H57" i="1"/>
  <c r="J57" i="1"/>
  <c r="H56" i="1"/>
  <c r="J56" i="1"/>
  <c r="H55" i="1"/>
  <c r="J55" i="1"/>
  <c r="H54" i="1"/>
  <c r="J54" i="1"/>
  <c r="H53" i="1"/>
  <c r="J53" i="1"/>
  <c r="H52" i="1"/>
  <c r="J52" i="1"/>
  <c r="H49" i="1"/>
  <c r="J49" i="1"/>
  <c r="H48" i="1"/>
  <c r="J48" i="1"/>
  <c r="H45" i="1"/>
  <c r="J45" i="1"/>
  <c r="H44" i="1"/>
  <c r="J44" i="1"/>
  <c r="H43" i="1"/>
  <c r="J43" i="1"/>
  <c r="H42" i="1"/>
  <c r="J42" i="1"/>
  <c r="H41" i="1"/>
  <c r="J41" i="1"/>
  <c r="H40" i="1"/>
  <c r="J40" i="1"/>
  <c r="H39" i="1"/>
  <c r="J39" i="1"/>
  <c r="H38" i="1"/>
  <c r="J38" i="1"/>
  <c r="H37" i="1"/>
  <c r="J37" i="1"/>
  <c r="H34" i="1"/>
  <c r="J34" i="1"/>
  <c r="H33" i="1"/>
  <c r="J33" i="1"/>
  <c r="H32" i="1"/>
  <c r="J32" i="1"/>
  <c r="H31" i="1"/>
  <c r="J31" i="1"/>
  <c r="H30" i="1"/>
  <c r="J30" i="1"/>
  <c r="H27" i="1"/>
  <c r="J27" i="1"/>
  <c r="H26" i="1"/>
  <c r="J26" i="1"/>
  <c r="H25" i="1"/>
  <c r="J25" i="1"/>
  <c r="H24" i="1"/>
  <c r="J24" i="1"/>
  <c r="H23" i="1"/>
  <c r="J23" i="1"/>
  <c r="H22" i="1"/>
  <c r="J22" i="1"/>
  <c r="H21" i="1"/>
  <c r="J21" i="1"/>
  <c r="H18" i="1"/>
  <c r="J18" i="1"/>
  <c r="H17" i="1"/>
  <c r="J17" i="1"/>
  <c r="H16" i="1"/>
  <c r="J16" i="1"/>
  <c r="H15" i="1"/>
  <c r="J15" i="1"/>
  <c r="H14" i="1"/>
  <c r="J14" i="1"/>
  <c r="H13" i="1"/>
  <c r="J13" i="1"/>
  <c r="H10" i="1"/>
  <c r="J10" i="1"/>
  <c r="H9" i="1"/>
  <c r="J9" i="1"/>
  <c r="H6" i="1"/>
  <c r="J6" i="1"/>
  <c r="H5" i="1"/>
  <c r="J5" i="1"/>
  <c r="H4" i="1"/>
  <c r="J4" i="1"/>
  <c r="H3" i="1"/>
  <c r="J3" i="1"/>
  <c r="H2" i="1"/>
  <c r="J2" i="1"/>
  <c r="J341" i="1"/>
  <c r="H341" i="1"/>
  <c r="J142" i="1"/>
  <c r="H142" i="1"/>
  <c r="H143" i="1"/>
  <c r="D21" i="8"/>
  <c r="J221" i="1"/>
  <c r="H221" i="1"/>
  <c r="H222" i="1"/>
  <c r="D29" i="8"/>
  <c r="J11" i="1"/>
  <c r="H11" i="1"/>
  <c r="H12" i="1"/>
  <c r="D6" i="8"/>
  <c r="J58" i="1"/>
  <c r="H58" i="1"/>
  <c r="H59" i="1"/>
  <c r="D12" i="8"/>
  <c r="J264" i="1"/>
  <c r="H264" i="1"/>
  <c r="H265" i="1"/>
  <c r="D34" i="8"/>
  <c r="J81" i="1"/>
  <c r="J82" i="1"/>
  <c r="H83" i="1"/>
  <c r="D16" i="8"/>
  <c r="J109" i="1"/>
  <c r="H109" i="1"/>
  <c r="H110" i="1"/>
  <c r="D18" i="8"/>
  <c r="J50" i="1"/>
  <c r="H50" i="1"/>
  <c r="H51" i="1"/>
  <c r="D11" i="8"/>
  <c r="J203" i="1"/>
  <c r="H203" i="1"/>
  <c r="H204" i="1"/>
  <c r="D27" i="8"/>
  <c r="J296" i="1"/>
  <c r="H296" i="1"/>
  <c r="H297" i="1"/>
  <c r="D36" i="8"/>
  <c r="J194" i="1"/>
  <c r="H194" i="1"/>
  <c r="H195" i="1"/>
  <c r="D26" i="8"/>
  <c r="J356" i="1"/>
  <c r="H356" i="1"/>
  <c r="H357" i="1"/>
  <c r="D42" i="8"/>
  <c r="H73" i="1"/>
  <c r="H74" i="1"/>
  <c r="D14" i="8"/>
  <c r="J373" i="1"/>
  <c r="H373" i="1"/>
  <c r="H374" i="1"/>
  <c r="D43" i="8"/>
  <c r="H342" i="1"/>
  <c r="D41" i="8"/>
  <c r="J332" i="1"/>
  <c r="H332" i="1"/>
  <c r="H333" i="1"/>
  <c r="D40" i="8"/>
  <c r="H323" i="1"/>
  <c r="H324" i="1"/>
  <c r="D39" i="8"/>
  <c r="J320" i="1"/>
  <c r="H320" i="1"/>
  <c r="H321" i="1"/>
  <c r="D38" i="8"/>
  <c r="J310" i="1"/>
  <c r="H310" i="1"/>
  <c r="H311" i="1"/>
  <c r="D37" i="8"/>
  <c r="J280" i="1"/>
  <c r="H280" i="1"/>
  <c r="H281" i="1"/>
  <c r="D35" i="8"/>
  <c r="J258" i="1"/>
  <c r="H258" i="1"/>
  <c r="H259" i="1"/>
  <c r="D33" i="8"/>
  <c r="J249" i="1"/>
  <c r="H249" i="1"/>
  <c r="H250" i="1"/>
  <c r="D32" i="8"/>
  <c r="J243" i="1"/>
  <c r="H243" i="1"/>
  <c r="H244" i="1"/>
  <c r="D31" i="8"/>
  <c r="J226" i="1"/>
  <c r="H226" i="1"/>
  <c r="H227" i="1"/>
  <c r="D30" i="8"/>
  <c r="J213" i="1"/>
  <c r="H213" i="1"/>
  <c r="H214" i="1"/>
  <c r="D28" i="8"/>
  <c r="J184" i="1"/>
  <c r="H184" i="1"/>
  <c r="H185" i="1"/>
  <c r="D25" i="8"/>
  <c r="J169" i="1"/>
  <c r="H169" i="1"/>
  <c r="H170" i="1"/>
  <c r="D24" i="8"/>
  <c r="J157" i="1"/>
  <c r="H157" i="1"/>
  <c r="H158" i="1"/>
  <c r="D23" i="8"/>
  <c r="J149" i="1"/>
  <c r="H149" i="1"/>
  <c r="H150" i="1"/>
  <c r="D22" i="8"/>
  <c r="J121" i="1"/>
  <c r="H121" i="1"/>
  <c r="H122" i="1"/>
  <c r="D20" i="8"/>
  <c r="J114" i="1"/>
  <c r="H114" i="1"/>
  <c r="H115" i="1"/>
  <c r="D19" i="8"/>
  <c r="J94" i="1"/>
  <c r="J79" i="1"/>
  <c r="H79" i="1"/>
  <c r="H80" i="1"/>
  <c r="D15" i="8"/>
  <c r="J73" i="1"/>
  <c r="J66" i="1"/>
  <c r="H66" i="1"/>
  <c r="H67" i="1"/>
  <c r="D13" i="8"/>
  <c r="J46" i="1"/>
  <c r="H46" i="1"/>
  <c r="H47" i="1"/>
  <c r="D10" i="8"/>
  <c r="J35" i="1"/>
  <c r="H35" i="1"/>
  <c r="H36" i="1"/>
  <c r="D9" i="8"/>
  <c r="J28" i="1"/>
  <c r="H28" i="1"/>
  <c r="H29" i="1"/>
  <c r="D8" i="8"/>
  <c r="J19" i="1"/>
  <c r="H19" i="1"/>
  <c r="H20" i="1"/>
  <c r="D7" i="8"/>
  <c r="J7" i="1"/>
  <c r="H7" i="1"/>
  <c r="H8" i="1"/>
  <c r="D5" i="8"/>
  <c r="H94" i="1"/>
  <c r="H95" i="1"/>
  <c r="D17" i="8"/>
  <c r="C16" i="8"/>
  <c r="C39" i="8"/>
  <c r="C11" i="8"/>
  <c r="C36" i="8"/>
  <c r="C26" i="8"/>
  <c r="C20" i="8"/>
  <c r="C15" i="8"/>
  <c r="C8" i="8"/>
  <c r="C7" i="8"/>
  <c r="C6" i="8"/>
  <c r="C29" i="8"/>
  <c r="C25" i="8"/>
  <c r="C23" i="8"/>
  <c r="C21" i="8"/>
  <c r="C19" i="8"/>
  <c r="C18" i="8"/>
  <c r="C10" i="8"/>
  <c r="C12" i="8"/>
  <c r="C40" i="8"/>
  <c r="C33" i="8"/>
  <c r="C43" i="8"/>
  <c r="C41" i="8"/>
  <c r="C38" i="8"/>
  <c r="C37" i="8"/>
  <c r="C35" i="8"/>
  <c r="C34" i="8"/>
  <c r="C28" i="8"/>
  <c r="C24" i="8"/>
  <c r="C22" i="8"/>
  <c r="C27" i="8"/>
  <c r="C17" i="8"/>
  <c r="C32" i="8"/>
  <c r="C9" i="8"/>
  <c r="C14" i="8"/>
  <c r="C42" i="8"/>
  <c r="C30" i="8"/>
  <c r="C5" i="8"/>
  <c r="C13" i="8"/>
</calcChain>
</file>

<file path=xl/sharedStrings.xml><?xml version="1.0" encoding="utf-8"?>
<sst xmlns="http://schemas.openxmlformats.org/spreadsheetml/2006/main" count="2175" uniqueCount="891">
  <si>
    <t>County</t>
  </si>
  <si>
    <t>School District</t>
  </si>
  <si>
    <t>Adams</t>
  </si>
  <si>
    <t>Benge School District</t>
  </si>
  <si>
    <t>Lind School District</t>
  </si>
  <si>
    <t>Othello School District</t>
  </si>
  <si>
    <t>Ritzville School District</t>
  </si>
  <si>
    <t>Washtucna School District</t>
  </si>
  <si>
    <t>Asotin</t>
  </si>
  <si>
    <t>Asotin-Anatone School District</t>
  </si>
  <si>
    <t>Clarkston School District</t>
  </si>
  <si>
    <t>Benton</t>
  </si>
  <si>
    <t>Finley School District</t>
  </si>
  <si>
    <t>Kennewick School District</t>
  </si>
  <si>
    <t>Kiona-Benton City School District</t>
  </si>
  <si>
    <t>Paterson School District</t>
  </si>
  <si>
    <t>Prosser School District</t>
  </si>
  <si>
    <t>Richland School District</t>
  </si>
  <si>
    <t>Chelan</t>
  </si>
  <si>
    <t>Cascade School District</t>
  </si>
  <si>
    <t>Cashmere School District</t>
  </si>
  <si>
    <t>Entiat School District</t>
  </si>
  <si>
    <t>Lake Chelan School District</t>
  </si>
  <si>
    <t>Manson School District</t>
  </si>
  <si>
    <t>Stehekin School District</t>
  </si>
  <si>
    <t>Wenatchee School District</t>
  </si>
  <si>
    <t>Clallam</t>
  </si>
  <si>
    <t>Cape Flattery School District</t>
  </si>
  <si>
    <t>Crescent School District</t>
  </si>
  <si>
    <t>Port Angeles School District</t>
  </si>
  <si>
    <t>Quillayute Valley School District</t>
  </si>
  <si>
    <t>Sequim School District</t>
  </si>
  <si>
    <t>Clark</t>
  </si>
  <si>
    <t>Battle Ground School District</t>
  </si>
  <si>
    <t>Camas School District</t>
  </si>
  <si>
    <t>Evergreen School District (Clark)</t>
  </si>
  <si>
    <t>Green Mountain School District</t>
  </si>
  <si>
    <t>Hockinson School District</t>
  </si>
  <si>
    <t>La Center School District</t>
  </si>
  <si>
    <t>Ridgefield School District</t>
  </si>
  <si>
    <t>Vancouver School District</t>
  </si>
  <si>
    <t>Washougal School District</t>
  </si>
  <si>
    <t>Columbia</t>
  </si>
  <si>
    <t>Dayton School District</t>
  </si>
  <si>
    <t>Starbuck School District</t>
  </si>
  <si>
    <t>Cowlitz</t>
  </si>
  <si>
    <t>Castle Rock School District</t>
  </si>
  <si>
    <t>Kalama School District</t>
  </si>
  <si>
    <t>Kelso School District</t>
  </si>
  <si>
    <t>Longview School District</t>
  </si>
  <si>
    <t>Toutle Lake School District</t>
  </si>
  <si>
    <t>Woodland School District</t>
  </si>
  <si>
    <t>Douglas</t>
  </si>
  <si>
    <t>Bridgeport School District</t>
  </si>
  <si>
    <t>Eastmont School District</t>
  </si>
  <si>
    <t>Mansfield School District</t>
  </si>
  <si>
    <t>Orondo School District</t>
  </si>
  <si>
    <t>Palisades School District</t>
  </si>
  <si>
    <t>Waterville School District</t>
  </si>
  <si>
    <t>Ferry</t>
  </si>
  <si>
    <t>Curlew School District</t>
  </si>
  <si>
    <t>Inchelium School District</t>
  </si>
  <si>
    <t>Keller School District</t>
  </si>
  <si>
    <t>Orient School District</t>
  </si>
  <si>
    <t>Republic School District</t>
  </si>
  <si>
    <t>Franklin</t>
  </si>
  <si>
    <t>Kahlotus School District</t>
  </si>
  <si>
    <t>North Franklin School District</t>
  </si>
  <si>
    <t>Pasco School District</t>
  </si>
  <si>
    <t>Star School District No. 054</t>
  </si>
  <si>
    <t>Garfield</t>
  </si>
  <si>
    <t>Pomeroy School District</t>
  </si>
  <si>
    <t>Grant</t>
  </si>
  <si>
    <t>Coulee-Hartline School District</t>
  </si>
  <si>
    <t>Ephrata School District</t>
  </si>
  <si>
    <t>Grand Coulee Dam School District</t>
  </si>
  <si>
    <t>Moses Lake School District</t>
  </si>
  <si>
    <t>Quincy School District</t>
  </si>
  <si>
    <t>Royal School District</t>
  </si>
  <si>
    <t>Soap Lake School District</t>
  </si>
  <si>
    <t>Wahluke School District</t>
  </si>
  <si>
    <t>Warden School District</t>
  </si>
  <si>
    <t>Wilson Creek School District</t>
  </si>
  <si>
    <t>Grays Harbor</t>
  </si>
  <si>
    <t>Aberdeen School District</t>
  </si>
  <si>
    <t>Cosmopolis School District</t>
  </si>
  <si>
    <t>Elma School District</t>
  </si>
  <si>
    <t>Hoquiam School District</t>
  </si>
  <si>
    <t>Lake Quinault School District</t>
  </si>
  <si>
    <t>McCleary School District</t>
  </si>
  <si>
    <t>Montesano School District</t>
  </si>
  <si>
    <t>North Beach School District</t>
  </si>
  <si>
    <t>Oakville School District</t>
  </si>
  <si>
    <t>Ocosta School District</t>
  </si>
  <si>
    <t>Satsop School District</t>
  </si>
  <si>
    <t>Taholah School District</t>
  </si>
  <si>
    <t>Wishkah Valley School District</t>
  </si>
  <si>
    <t>Island</t>
  </si>
  <si>
    <t>Coupeville School District</t>
  </si>
  <si>
    <t>Oak Harbor School District</t>
  </si>
  <si>
    <t>South Whidbey School District</t>
  </si>
  <si>
    <t>Jefferson</t>
  </si>
  <si>
    <t>Brinnon School District</t>
  </si>
  <si>
    <t>Chimacum School District</t>
  </si>
  <si>
    <t>Port Townsend School District</t>
  </si>
  <si>
    <t>Queets-Clearwater School District</t>
  </si>
  <si>
    <t>Quilcene School District</t>
  </si>
  <si>
    <t>King</t>
  </si>
  <si>
    <t>Auburn School District</t>
  </si>
  <si>
    <t>Bellevue School District</t>
  </si>
  <si>
    <t>Enumclaw School District</t>
  </si>
  <si>
    <t>Federal Way School District</t>
  </si>
  <si>
    <t>Highline School District</t>
  </si>
  <si>
    <t>Issaquah School District</t>
  </si>
  <si>
    <t>Kent School District</t>
  </si>
  <si>
    <t>Lake Washington School District</t>
  </si>
  <si>
    <t>Mercer Island School District</t>
  </si>
  <si>
    <t>Northshore School District</t>
  </si>
  <si>
    <t>Renton School District</t>
  </si>
  <si>
    <t>Riverview School District</t>
  </si>
  <si>
    <t>Seattle Public Schools</t>
  </si>
  <si>
    <t>Shoreline School District</t>
  </si>
  <si>
    <t>Skykomish School District</t>
  </si>
  <si>
    <t>Snoqualmie Valley School District</t>
  </si>
  <si>
    <t>Tahoma School District</t>
  </si>
  <si>
    <t>Tukwila School District</t>
  </si>
  <si>
    <t>Vashon Island School District</t>
  </si>
  <si>
    <t>Kitsap</t>
  </si>
  <si>
    <t>Bainbridge Island School District</t>
  </si>
  <si>
    <t>Bremerton School District</t>
  </si>
  <si>
    <t>Central Kitsap School District</t>
  </si>
  <si>
    <t>North Kitsap School District</t>
  </si>
  <si>
    <t>South Kitsap School District</t>
  </si>
  <si>
    <t>Kittitas</t>
  </si>
  <si>
    <t>Cle Elum-Roslyn School District</t>
  </si>
  <si>
    <t>Damman School District</t>
  </si>
  <si>
    <t>Easton School District</t>
  </si>
  <si>
    <t>Ellensburg School District</t>
  </si>
  <si>
    <t>Kittitas School District</t>
  </si>
  <si>
    <t>Thorp School District</t>
  </si>
  <si>
    <t>Klickitat</t>
  </si>
  <si>
    <t>Bickleton School District</t>
  </si>
  <si>
    <t>Centerville School District</t>
  </si>
  <si>
    <t>Glenwood School District</t>
  </si>
  <si>
    <t>Goldendale School District</t>
  </si>
  <si>
    <t>Klickitat School District</t>
  </si>
  <si>
    <t>Lyle School District</t>
  </si>
  <si>
    <t>Roosevelt School District</t>
  </si>
  <si>
    <t>Trout Lake School District</t>
  </si>
  <si>
    <t>White Salmon Valley School District</t>
  </si>
  <si>
    <t>Wishram School District</t>
  </si>
  <si>
    <t>Lewis</t>
  </si>
  <si>
    <t>Adna School District</t>
  </si>
  <si>
    <t>Boistfort School District</t>
  </si>
  <si>
    <t>Centralia School District</t>
  </si>
  <si>
    <t>Chehalis School District</t>
  </si>
  <si>
    <t>Evaline School District</t>
  </si>
  <si>
    <t>Morton School District</t>
  </si>
  <si>
    <t>Mossyrock School District</t>
  </si>
  <si>
    <t>Napavine School District</t>
  </si>
  <si>
    <t>Onalaska School District</t>
  </si>
  <si>
    <t>Pe Ell School District</t>
  </si>
  <si>
    <t>Toledo School District</t>
  </si>
  <si>
    <t>White Pass School District</t>
  </si>
  <si>
    <t>Winlock School District</t>
  </si>
  <si>
    <t>Lincoln</t>
  </si>
  <si>
    <t>Almira School District</t>
  </si>
  <si>
    <t>Creston School District</t>
  </si>
  <si>
    <t>Davenport School District</t>
  </si>
  <si>
    <t>Harrington School District</t>
  </si>
  <si>
    <t>Odessa School District</t>
  </si>
  <si>
    <t>Reardan-Edwall School District</t>
  </si>
  <si>
    <t>Sprague School District</t>
  </si>
  <si>
    <t>Wilbur School District</t>
  </si>
  <si>
    <t>Mason</t>
  </si>
  <si>
    <t>Grapeview School District</t>
  </si>
  <si>
    <t>Hood Canal School District</t>
  </si>
  <si>
    <t>Mary M Knight School District</t>
  </si>
  <si>
    <t>North Mason School District</t>
  </si>
  <si>
    <t>Pioneer School District</t>
  </si>
  <si>
    <t>Shelton School District</t>
  </si>
  <si>
    <t>Southside School District</t>
  </si>
  <si>
    <t>Okanogan</t>
  </si>
  <si>
    <t>Brewster School District</t>
  </si>
  <si>
    <t>Methow Valley School District</t>
  </si>
  <si>
    <t>Nespelem School District</t>
  </si>
  <si>
    <t>Okanogan School District</t>
  </si>
  <si>
    <t>Omak School District</t>
  </si>
  <si>
    <t>Oroville School District</t>
  </si>
  <si>
    <t>Pateros School District</t>
  </si>
  <si>
    <t>Tonasket School District</t>
  </si>
  <si>
    <t>Pacific</t>
  </si>
  <si>
    <t>Naselle-Grays River Valley School District</t>
  </si>
  <si>
    <t>North River School District</t>
  </si>
  <si>
    <t>Ocean Beach School District</t>
  </si>
  <si>
    <t>Raymond School District</t>
  </si>
  <si>
    <t>South Bend School District</t>
  </si>
  <si>
    <t>Willapa Valley School District</t>
  </si>
  <si>
    <t>Pend Oreille</t>
  </si>
  <si>
    <t>Cusick School District</t>
  </si>
  <si>
    <t>Newport School District</t>
  </si>
  <si>
    <t>Selkirk School District</t>
  </si>
  <si>
    <t>Pierce</t>
  </si>
  <si>
    <t>Bethel School District</t>
  </si>
  <si>
    <t>Carbonado School District</t>
  </si>
  <si>
    <t>Clover Park School District</t>
  </si>
  <si>
    <t>Dieringer School District</t>
  </si>
  <si>
    <t>Eatonville School District</t>
  </si>
  <si>
    <t>Fife School District</t>
  </si>
  <si>
    <t>Franklin Pierce School District</t>
  </si>
  <si>
    <t>Orting School District</t>
  </si>
  <si>
    <t>Peninsula School District</t>
  </si>
  <si>
    <t>Puyallup School District</t>
  </si>
  <si>
    <t>Steilacoom Hist. School District</t>
  </si>
  <si>
    <t>Sumner School District</t>
  </si>
  <si>
    <t>Tacoma School District</t>
  </si>
  <si>
    <t>University Place School District</t>
  </si>
  <si>
    <t>White River School District</t>
  </si>
  <si>
    <t>San Juan</t>
  </si>
  <si>
    <t>Lopez School District</t>
  </si>
  <si>
    <t>Orcas Island School District</t>
  </si>
  <si>
    <t>San Juan Island School District</t>
  </si>
  <si>
    <t>Shaw Island School District</t>
  </si>
  <si>
    <t>Skagit</t>
  </si>
  <si>
    <t>Anacortes School District</t>
  </si>
  <si>
    <t>Burlington-Edison School District</t>
  </si>
  <si>
    <t>Concrete School District</t>
  </si>
  <si>
    <t>Conway School District</t>
  </si>
  <si>
    <t>La Conner School District</t>
  </si>
  <si>
    <t>Mount Vernon School District</t>
  </si>
  <si>
    <t>Sedro-Woolley School District</t>
  </si>
  <si>
    <t>Skamania</t>
  </si>
  <si>
    <t>Mill A School District</t>
  </si>
  <si>
    <t>Mount Pleasant School District</t>
  </si>
  <si>
    <t>Skamania School District</t>
  </si>
  <si>
    <t>Stevenson-Carson School District</t>
  </si>
  <si>
    <t>Snohomish</t>
  </si>
  <si>
    <t>Arlington School District</t>
  </si>
  <si>
    <t>Darrington School District</t>
  </si>
  <si>
    <t>Edmonds School District</t>
  </si>
  <si>
    <t>Everett School District</t>
  </si>
  <si>
    <t>Granite Falls School District</t>
  </si>
  <si>
    <t>Index School District</t>
  </si>
  <si>
    <t>Lake Stevens School District</t>
  </si>
  <si>
    <t>Lakewood School District</t>
  </si>
  <si>
    <t>Marysville School District</t>
  </si>
  <si>
    <t>Monroe School District</t>
  </si>
  <si>
    <t>Mukilteo School District</t>
  </si>
  <si>
    <t>Snohomish School District</t>
  </si>
  <si>
    <t>Stanwood-Camano School District</t>
  </si>
  <si>
    <t>Sultan School District</t>
  </si>
  <si>
    <t>Spokane</t>
  </si>
  <si>
    <t>Central Valley School District</t>
  </si>
  <si>
    <t>Cheney School District</t>
  </si>
  <si>
    <t>Deer Park School District</t>
  </si>
  <si>
    <t>East Valley School District (Spokane)</t>
  </si>
  <si>
    <t>Freeman School District</t>
  </si>
  <si>
    <t>Great Northern School District</t>
  </si>
  <si>
    <t>Liberty School District</t>
  </si>
  <si>
    <t>Mead School District</t>
  </si>
  <si>
    <t>Medical Lake School District</t>
  </si>
  <si>
    <t>Nine Mile Falls School District</t>
  </si>
  <si>
    <t>Orchard Prairie School District</t>
  </si>
  <si>
    <t>Riverside School District</t>
  </si>
  <si>
    <t>Spokane School District</t>
  </si>
  <si>
    <t>West Valley School District (Spokane)</t>
  </si>
  <si>
    <t>Stevens</t>
  </si>
  <si>
    <t>Chewelah School District</t>
  </si>
  <si>
    <t>Columbia (Stevens) School District</t>
  </si>
  <si>
    <t>Colville School District</t>
  </si>
  <si>
    <t>Evergreen School District (Stevens)</t>
  </si>
  <si>
    <t>Kettle Falls School District</t>
  </si>
  <si>
    <t>Loon Lake School District</t>
  </si>
  <si>
    <t>Mary Walker School District</t>
  </si>
  <si>
    <t>Northport School District</t>
  </si>
  <si>
    <t>Onion Creek School District</t>
  </si>
  <si>
    <t>Summit Valley School District</t>
  </si>
  <si>
    <t>Valley School District</t>
  </si>
  <si>
    <t>Wellpinit School District</t>
  </si>
  <si>
    <t>Thurston</t>
  </si>
  <si>
    <t>Griffin School District</t>
  </si>
  <si>
    <t>North Thurston Public Schools</t>
  </si>
  <si>
    <t>Olympia School District</t>
  </si>
  <si>
    <t>Rainier School District</t>
  </si>
  <si>
    <t>Rochester School District</t>
  </si>
  <si>
    <t>Tenino School District</t>
  </si>
  <si>
    <t>Tumwater School District</t>
  </si>
  <si>
    <t>Yelm School District</t>
  </si>
  <si>
    <t>Wahkiakum</t>
  </si>
  <si>
    <t>Wahkiakum School District</t>
  </si>
  <si>
    <t>Walla Walla</t>
  </si>
  <si>
    <t>College Place School District</t>
  </si>
  <si>
    <t>Columbia (Walla Walla) School District</t>
  </si>
  <si>
    <t>Dixie School District</t>
  </si>
  <si>
    <t>Prescott School District</t>
  </si>
  <si>
    <t>Touchet School District</t>
  </si>
  <si>
    <t>Waitsburg School District</t>
  </si>
  <si>
    <t>Walla Walla Public Schools</t>
  </si>
  <si>
    <t>Whatcom</t>
  </si>
  <si>
    <t>Bellingham School District</t>
  </si>
  <si>
    <t>Blaine School District</t>
  </si>
  <si>
    <t>Ferndale School District</t>
  </si>
  <si>
    <t>Lynden School District</t>
  </si>
  <si>
    <t>Meridian School District</t>
  </si>
  <si>
    <t>Mount Baker School District</t>
  </si>
  <si>
    <t>Nooksack Valley School District</t>
  </si>
  <si>
    <t>Whitman</t>
  </si>
  <si>
    <t>Colfax School District</t>
  </si>
  <si>
    <t>Colton School District</t>
  </si>
  <si>
    <t>Endicott School District</t>
  </si>
  <si>
    <t>Garfield School District</t>
  </si>
  <si>
    <t>LaCrosse School District</t>
  </si>
  <si>
    <t>Lamont School District</t>
  </si>
  <si>
    <t>Oakesdale School District</t>
  </si>
  <si>
    <t>Palouse School District</t>
  </si>
  <si>
    <t>Pullman School District</t>
  </si>
  <si>
    <t>Rosalia School District</t>
  </si>
  <si>
    <t>St. John School District</t>
  </si>
  <si>
    <t>Steptoe School District</t>
  </si>
  <si>
    <t>Tekoa School District</t>
  </si>
  <si>
    <t>Yakima</t>
  </si>
  <si>
    <t>East Valley School District (Yakima)</t>
  </si>
  <si>
    <t>Grandview School District</t>
  </si>
  <si>
    <t>Granger School District</t>
  </si>
  <si>
    <t>Highland School District</t>
  </si>
  <si>
    <t>Mabton School District</t>
  </si>
  <si>
    <t>Mount Adams School District</t>
  </si>
  <si>
    <t>Naches Valley School District</t>
  </si>
  <si>
    <t>Selah School District</t>
  </si>
  <si>
    <t>Sunnyside School District</t>
  </si>
  <si>
    <t>Toppenish School District</t>
  </si>
  <si>
    <t>Union Gap School District</t>
  </si>
  <si>
    <t>Wapato School District</t>
  </si>
  <si>
    <t>West Valley School District (Yakima)</t>
  </si>
  <si>
    <t>Yakima School District</t>
  </si>
  <si>
    <t>Zillah School District</t>
  </si>
  <si>
    <t>Adams County EIS Rate (Weighted by Enrollment-100% Full Allocation)</t>
  </si>
  <si>
    <t>Asotin County EIS Rate (Weighted by Enrollment-100% Full Alocation)</t>
  </si>
  <si>
    <t>Benton County EIS Rate (Weighted by Enrollment-100% Full Alocation)</t>
  </si>
  <si>
    <t>Chelan County EIS Rate (Weighted by Enrollment-100% Full Alocation)</t>
  </si>
  <si>
    <t>Clallam County EIS Rate (Weighted by Enrollment-100% Full Alocation)</t>
  </si>
  <si>
    <t>Clark County EIS Rate (Weighted by Enrollment-100% Full Alocation)</t>
  </si>
  <si>
    <t>Columbia County EIS Rate (Weighted by Enrollment-100% Full Alocation)</t>
  </si>
  <si>
    <t>Cowlitz County EIS Rate (Weighted by Enrollment-100% Full Alocation)</t>
  </si>
  <si>
    <t>Douglas County EIS Rate (Weighted by Enrollment-100% Full Alocation)</t>
  </si>
  <si>
    <t>Ferry County EIS Rate (Weighted by Enrollment-100% Full Alocation)</t>
  </si>
  <si>
    <t>Franklin County EIS Rate (Weighted by Enrollment-100% Full Alocation)</t>
  </si>
  <si>
    <t>Garfield County EIS Rate (Weighted by Enrollment-100% Full Alocation)</t>
  </si>
  <si>
    <t>Grant County EIS Rate (Weighted by Enrollment-100% Full Alocation)</t>
  </si>
  <si>
    <t>Grays Harbor County EIS Rate (Weighted by Enrollment-100% Full Alocation)</t>
  </si>
  <si>
    <t>Island County EIS Rate (Weighted by Enrollment-100% Full Alocation)</t>
  </si>
  <si>
    <t>Jefferson County EIS Rate (Weighted by Enrollment-100% Full Alocation)</t>
  </si>
  <si>
    <t>King County EIS Rate (Weighted by Enrollment-100% Full Alocation)</t>
  </si>
  <si>
    <t>Kitsap County EIS Rate (Weighted by Enrollment-100% Full Alocation)</t>
  </si>
  <si>
    <t>Kittitas County EIS Rate (Weighted by Enrollment-100% Full Alocation)</t>
  </si>
  <si>
    <t>Klickitat County EIS Rate (Weighted by Enrollment-100% Full Alocation)</t>
  </si>
  <si>
    <t>Lewis County EIS Rate (Weighted by Enrollment-100% Full Alocation)</t>
  </si>
  <si>
    <t>Lincoln County EIS Rate (Weighted by Enrollment-100% Full Alocation)</t>
  </si>
  <si>
    <t>Mason County EIS Rate (Weighted by Enrollment-100% Full Alocation)</t>
  </si>
  <si>
    <t>Okanogan County EIS Rate (Weighted by Enrollment-100% Full Alocation)</t>
  </si>
  <si>
    <t>Pacific County EIS Rate (Weighted by Enrollment-100% Full Alocation)</t>
  </si>
  <si>
    <t>Pend Oreille County EIS Rate (Weighted by Enrollment-100% Full Alocation)</t>
  </si>
  <si>
    <t>Pierce County EIS Rate (Weighted by Enrollment-100% Full Alocation)</t>
  </si>
  <si>
    <t>San Juan County EIS Rate (Weighted by Enrollment-100% Full Alocation)</t>
  </si>
  <si>
    <t>Skagit County EIS Rate (Weighted by Enrollment-100% Full Alocation)</t>
  </si>
  <si>
    <t>Skamania County EIS Rate (Weighted by Enrollment-100% Full Alocation)</t>
  </si>
  <si>
    <t>Snohomish County EIS Rate (Weighted by Enrollment-100% Full Alocation)</t>
  </si>
  <si>
    <t>Spokane County EIS Rate (Weighted by Enrollment-100% Full Alocation)</t>
  </si>
  <si>
    <t>Stevens County EIS Rate (Weighted by Enrollment-100% Full Alocation)</t>
  </si>
  <si>
    <t>Thurston County EIS Rate (Weighted by Enrollment-100% Full Alocation)</t>
  </si>
  <si>
    <t>Wahkiakum County EIS Rate (Weighted by Enrollment-100% Full Alocation)</t>
  </si>
  <si>
    <t>Walla Walla County EIS Rate (Weighted by Enrollment-100% Full Alocation)</t>
  </si>
  <si>
    <t>Whatcom County EIS Rate (Weighted by Enrollment-100% Full Alocation)</t>
  </si>
  <si>
    <t>Whitman County EIS Rate (Weighted by Enrollment-100% Full Alocation)</t>
  </si>
  <si>
    <t>Yakima County EIS Rate (Weighted by Enrollment-100% Full Alocation)</t>
  </si>
  <si>
    <t xml:space="preserve">Weighted Total </t>
  </si>
  <si>
    <t xml:space="preserve">Color Legend: </t>
  </si>
  <si>
    <t xml:space="preserve">County </t>
  </si>
  <si>
    <t>Monthly Rate Per Child (95% Pass Through)</t>
  </si>
  <si>
    <t>Monthly Per Child Rate  (95% Pass Through)</t>
  </si>
  <si>
    <t>Monthly Per Child Rate  (100% Pass Through)</t>
  </si>
  <si>
    <t>Monhtly Per Child Rate  (95% Pass Through)</t>
  </si>
  <si>
    <t xml:space="preserve">Oct-Dec Monthly Rate </t>
  </si>
  <si>
    <t>Jul-Sept Monthly Rates</t>
  </si>
  <si>
    <t xml:space="preserve">Jan - Mar Monthly Rates </t>
  </si>
  <si>
    <t xml:space="preserve">Average Monthly Enrollment </t>
  </si>
  <si>
    <t>Average Monthly Enrollment</t>
  </si>
  <si>
    <t>Yakima Valley Community College</t>
  </si>
  <si>
    <t>39953</t>
  </si>
  <si>
    <t>Yakama Nation Tribal Compact</t>
  </si>
  <si>
    <t>39901</t>
  </si>
  <si>
    <t>Educational Service District 105</t>
  </si>
  <si>
    <t>39801</t>
  </si>
  <si>
    <t>39209</t>
  </si>
  <si>
    <t>39208</t>
  </si>
  <si>
    <t>39207</t>
  </si>
  <si>
    <t>39205</t>
  </si>
  <si>
    <t>39204</t>
  </si>
  <si>
    <t>39203</t>
  </si>
  <si>
    <t>39202</t>
  </si>
  <si>
    <t>39201</t>
  </si>
  <si>
    <t>39200</t>
  </si>
  <si>
    <t>39120</t>
  </si>
  <si>
    <t>39119</t>
  </si>
  <si>
    <t>39090</t>
  </si>
  <si>
    <t>39007</t>
  </si>
  <si>
    <t>39003</t>
  </si>
  <si>
    <t>39002</t>
  </si>
  <si>
    <t>Washington State University</t>
  </si>
  <si>
    <t>38905</t>
  </si>
  <si>
    <t>Pullman Community Montessori</t>
  </si>
  <si>
    <t>38901</t>
  </si>
  <si>
    <t>38324</t>
  </si>
  <si>
    <t>38322</t>
  </si>
  <si>
    <t>38320</t>
  </si>
  <si>
    <t>38308</t>
  </si>
  <si>
    <t>38306</t>
  </si>
  <si>
    <t>38304</t>
  </si>
  <si>
    <t>38302</t>
  </si>
  <si>
    <t>38301</t>
  </si>
  <si>
    <t>38300</t>
  </si>
  <si>
    <t>38267</t>
  </si>
  <si>
    <t>38265</t>
  </si>
  <si>
    <t>38264</t>
  </si>
  <si>
    <t>38126</t>
  </si>
  <si>
    <t>Whatcom Community College</t>
  </si>
  <si>
    <t>37952</t>
  </si>
  <si>
    <t>Western Washington University</t>
  </si>
  <si>
    <t>37906</t>
  </si>
  <si>
    <t>Lummi Tribal Agency</t>
  </si>
  <si>
    <t>37903</t>
  </si>
  <si>
    <t>Whatcom Intergenerational High School</t>
  </si>
  <si>
    <t>37902</t>
  </si>
  <si>
    <t>Bellingham Technical College</t>
  </si>
  <si>
    <t>37901</t>
  </si>
  <si>
    <t>37507</t>
  </si>
  <si>
    <t>37506</t>
  </si>
  <si>
    <t>37505</t>
  </si>
  <si>
    <t>37504</t>
  </si>
  <si>
    <t>37503</t>
  </si>
  <si>
    <t>37502</t>
  </si>
  <si>
    <t>37501</t>
  </si>
  <si>
    <t>Walla Walla Community College</t>
  </si>
  <si>
    <t>36950</t>
  </si>
  <si>
    <t>36402</t>
  </si>
  <si>
    <t>36401</t>
  </si>
  <si>
    <t>36400</t>
  </si>
  <si>
    <t>36300</t>
  </si>
  <si>
    <t>36250</t>
  </si>
  <si>
    <t>36140</t>
  </si>
  <si>
    <t>36101</t>
  </si>
  <si>
    <t>35200</t>
  </si>
  <si>
    <t>Washington Military Department</t>
  </si>
  <si>
    <t>34979</t>
  </si>
  <si>
    <t>Department of Children Youth and Families</t>
  </si>
  <si>
    <t>34978</t>
  </si>
  <si>
    <t>Department of Health</t>
  </si>
  <si>
    <t>34977</t>
  </si>
  <si>
    <t>Washington Center for Deaf and Hard of Hearing Youth</t>
  </si>
  <si>
    <t>34975</t>
  </si>
  <si>
    <t>Office of the Governor (Sch for Blind)</t>
  </si>
  <si>
    <t>34974</t>
  </si>
  <si>
    <t>Department of Corrections</t>
  </si>
  <si>
    <t>34973</t>
  </si>
  <si>
    <t>DSHS</t>
  </si>
  <si>
    <t>34970</t>
  </si>
  <si>
    <t>Washington State Charter School Commission</t>
  </si>
  <si>
    <t>34950</t>
  </si>
  <si>
    <t>Puget Sound Community College</t>
  </si>
  <si>
    <t>34945</t>
  </si>
  <si>
    <t>Evergreen State College</t>
  </si>
  <si>
    <t>34903</t>
  </si>
  <si>
    <t>WA HE LUT Indian School Agency</t>
  </si>
  <si>
    <t>34901</t>
  </si>
  <si>
    <t>Capital Region ESD 113</t>
  </si>
  <si>
    <t>34801</t>
  </si>
  <si>
    <t>34402</t>
  </si>
  <si>
    <t>34401</t>
  </si>
  <si>
    <t>34324</t>
  </si>
  <si>
    <t>34307</t>
  </si>
  <si>
    <t>34111</t>
  </si>
  <si>
    <t>34033</t>
  </si>
  <si>
    <t>34003</t>
  </si>
  <si>
    <t>34002</t>
  </si>
  <si>
    <t>33212</t>
  </si>
  <si>
    <t>33211</t>
  </si>
  <si>
    <t>33207</t>
  </si>
  <si>
    <t>33206</t>
  </si>
  <si>
    <t>33205</t>
  </si>
  <si>
    <t>33202</t>
  </si>
  <si>
    <t>33183</t>
  </si>
  <si>
    <t>33115</t>
  </si>
  <si>
    <t>33070</t>
  </si>
  <si>
    <t>33049</t>
  </si>
  <si>
    <t>33036</t>
  </si>
  <si>
    <t>33030</t>
  </si>
  <si>
    <t>Spokane Falls Community College</t>
  </si>
  <si>
    <t>32948</t>
  </si>
  <si>
    <t>Community Colleges of Spokane</t>
  </si>
  <si>
    <t>32931</t>
  </si>
  <si>
    <t>Spokane Public Schools Charter Authorizer</t>
  </si>
  <si>
    <t>32911</t>
  </si>
  <si>
    <t>PRIDE Prep Charter School District</t>
  </si>
  <si>
    <t>32907</t>
  </si>
  <si>
    <t>Lumen Public School</t>
  </si>
  <si>
    <t>32903</t>
  </si>
  <si>
    <t>Eastern Washington University</t>
  </si>
  <si>
    <t>32902</t>
  </si>
  <si>
    <t>Spokane International Academy</t>
  </si>
  <si>
    <t>32901</t>
  </si>
  <si>
    <t>Educational Service District 101</t>
  </si>
  <si>
    <t>32801</t>
  </si>
  <si>
    <t>32416</t>
  </si>
  <si>
    <t>32414</t>
  </si>
  <si>
    <t>32363</t>
  </si>
  <si>
    <t>32362</t>
  </si>
  <si>
    <t>32361</t>
  </si>
  <si>
    <t>32360</t>
  </si>
  <si>
    <t>32358</t>
  </si>
  <si>
    <t>32356</t>
  </si>
  <si>
    <t>32354</t>
  </si>
  <si>
    <t>32326</t>
  </si>
  <si>
    <t>32325</t>
  </si>
  <si>
    <t>32312</t>
  </si>
  <si>
    <t>32123</t>
  </si>
  <si>
    <t>32081</t>
  </si>
  <si>
    <t>Everett Community College</t>
  </si>
  <si>
    <t>31933</t>
  </si>
  <si>
    <t>Edmonds Community College</t>
  </si>
  <si>
    <t>31932</t>
  </si>
  <si>
    <t>31401</t>
  </si>
  <si>
    <t>31332</t>
  </si>
  <si>
    <t>31330</t>
  </si>
  <si>
    <t>31311</t>
  </si>
  <si>
    <t>31306</t>
  </si>
  <si>
    <t>31201</t>
  </si>
  <si>
    <t>31103</t>
  </si>
  <si>
    <t>31063</t>
  </si>
  <si>
    <t>31025</t>
  </si>
  <si>
    <t>31016</t>
  </si>
  <si>
    <t>31015</t>
  </si>
  <si>
    <t>31006</t>
  </si>
  <si>
    <t>31004</t>
  </si>
  <si>
    <t>31002</t>
  </si>
  <si>
    <t>30303</t>
  </si>
  <si>
    <t>30031</t>
  </si>
  <si>
    <t>30029</t>
  </si>
  <si>
    <t>30002</t>
  </si>
  <si>
    <t>Skagit Valley College</t>
  </si>
  <si>
    <t>29944</t>
  </si>
  <si>
    <t>Northwest Educational Service District 189</t>
  </si>
  <si>
    <t>29801</t>
  </si>
  <si>
    <t>29320</t>
  </si>
  <si>
    <t>29317</t>
  </si>
  <si>
    <t>29311</t>
  </si>
  <si>
    <t>29103</t>
  </si>
  <si>
    <t>29101</t>
  </si>
  <si>
    <t>29100</t>
  </si>
  <si>
    <t>29011</t>
  </si>
  <si>
    <t>28149</t>
  </si>
  <si>
    <t>28144</t>
  </si>
  <si>
    <t>28137</t>
  </si>
  <si>
    <t>28010</t>
  </si>
  <si>
    <t>Tacoma Community College</t>
  </si>
  <si>
    <t>27949</t>
  </si>
  <si>
    <t>Pierce College</t>
  </si>
  <si>
    <t>27941</t>
  </si>
  <si>
    <t>Clover Park Technical College</t>
  </si>
  <si>
    <t>27932</t>
  </si>
  <si>
    <t>Bates Technical College</t>
  </si>
  <si>
    <t>27931</t>
  </si>
  <si>
    <t>Summit Public School: Olympus</t>
  </si>
  <si>
    <t>27905</t>
  </si>
  <si>
    <t>Impact | Commencement Bay Elementary</t>
  </si>
  <si>
    <t>27902</t>
  </si>
  <si>
    <t>Chief Leschi Tribal Compact</t>
  </si>
  <si>
    <t>27901</t>
  </si>
  <si>
    <t>27417</t>
  </si>
  <si>
    <t>27416</t>
  </si>
  <si>
    <t>27404</t>
  </si>
  <si>
    <t>27403</t>
  </si>
  <si>
    <t>27402</t>
  </si>
  <si>
    <t>27401</t>
  </si>
  <si>
    <t>27400</t>
  </si>
  <si>
    <t>27344</t>
  </si>
  <si>
    <t>27343</t>
  </si>
  <si>
    <t>27320</t>
  </si>
  <si>
    <t>27083</t>
  </si>
  <si>
    <t>27019</t>
  </si>
  <si>
    <t>27010</t>
  </si>
  <si>
    <t>27003</t>
  </si>
  <si>
    <t>27001</t>
  </si>
  <si>
    <t>26070</t>
  </si>
  <si>
    <t>26059</t>
  </si>
  <si>
    <t>26056</t>
  </si>
  <si>
    <t>25200</t>
  </si>
  <si>
    <t>25160</t>
  </si>
  <si>
    <t>25155</t>
  </si>
  <si>
    <t>25118</t>
  </si>
  <si>
    <t>25116</t>
  </si>
  <si>
    <t>25101</t>
  </si>
  <si>
    <t>24410</t>
  </si>
  <si>
    <t>24404</t>
  </si>
  <si>
    <t>24350</t>
  </si>
  <si>
    <t>24122</t>
  </si>
  <si>
    <t>24111</t>
  </si>
  <si>
    <t>24105</t>
  </si>
  <si>
    <t>24019</t>
  </si>
  <si>
    <t>24014</t>
  </si>
  <si>
    <t>23404</t>
  </si>
  <si>
    <t>23403</t>
  </si>
  <si>
    <t>23402</t>
  </si>
  <si>
    <t>23311</t>
  </si>
  <si>
    <t>23309</t>
  </si>
  <si>
    <t>23054</t>
  </si>
  <si>
    <t>23042</t>
  </si>
  <si>
    <t>22207</t>
  </si>
  <si>
    <t>22204</t>
  </si>
  <si>
    <t>22200</t>
  </si>
  <si>
    <t>22105</t>
  </si>
  <si>
    <t>22073</t>
  </si>
  <si>
    <t>22017</t>
  </si>
  <si>
    <t>22009</t>
  </si>
  <si>
    <t>22008</t>
  </si>
  <si>
    <t>Centralia College</t>
  </si>
  <si>
    <t>21926</t>
  </si>
  <si>
    <t>21401</t>
  </si>
  <si>
    <t>21303</t>
  </si>
  <si>
    <t>21302</t>
  </si>
  <si>
    <t>21301</t>
  </si>
  <si>
    <t>21300</t>
  </si>
  <si>
    <t>21237</t>
  </si>
  <si>
    <t>21234</t>
  </si>
  <si>
    <t>21232</t>
  </si>
  <si>
    <t>21226</t>
  </si>
  <si>
    <t>21214</t>
  </si>
  <si>
    <t>21206</t>
  </si>
  <si>
    <t>21036</t>
  </si>
  <si>
    <t>Vader School District</t>
  </si>
  <si>
    <t>21018</t>
  </si>
  <si>
    <t>21014</t>
  </si>
  <si>
    <t>20406</t>
  </si>
  <si>
    <t>20405</t>
  </si>
  <si>
    <t>20404</t>
  </si>
  <si>
    <t>20403</t>
  </si>
  <si>
    <t>20402</t>
  </si>
  <si>
    <t>20401</t>
  </si>
  <si>
    <t>20400</t>
  </si>
  <si>
    <t>20215</t>
  </si>
  <si>
    <t>20203</t>
  </si>
  <si>
    <t>20094</t>
  </si>
  <si>
    <t>Central Washington University</t>
  </si>
  <si>
    <t>19901</t>
  </si>
  <si>
    <t>19404</t>
  </si>
  <si>
    <t>19403</t>
  </si>
  <si>
    <t>19401</t>
  </si>
  <si>
    <t>19400</t>
  </si>
  <si>
    <t>19028</t>
  </si>
  <si>
    <t>19007</t>
  </si>
  <si>
    <t>Olympic College</t>
  </si>
  <si>
    <t>18939</t>
  </si>
  <si>
    <t>Suquamish Tribal Education Department</t>
  </si>
  <si>
    <t>18902</t>
  </si>
  <si>
    <t>Catalyst Public Schools</t>
  </si>
  <si>
    <t>18901</t>
  </si>
  <si>
    <t>Olympic Educational Service District 114</t>
  </si>
  <si>
    <t>18801</t>
  </si>
  <si>
    <t>18402</t>
  </si>
  <si>
    <t>18401</t>
  </si>
  <si>
    <t>18400</t>
  </si>
  <si>
    <t>18303</t>
  </si>
  <si>
    <t>18100</t>
  </si>
  <si>
    <t>South Seattle Community College (CC Dist #6)</t>
  </si>
  <si>
    <t>17946</t>
  </si>
  <si>
    <t>Shoreline Community College</t>
  </si>
  <si>
    <t>17943</t>
  </si>
  <si>
    <t xml:space="preserve">Seattle Central Community College </t>
  </si>
  <si>
    <t>17942</t>
  </si>
  <si>
    <t>Renton Technical College</t>
  </si>
  <si>
    <t>17941</t>
  </si>
  <si>
    <t>North Seattle Community College</t>
  </si>
  <si>
    <t>17938</t>
  </si>
  <si>
    <t>Lake Washington Institute of Technology</t>
  </si>
  <si>
    <t>17937</t>
  </si>
  <si>
    <t>Highline College</t>
  </si>
  <si>
    <t>17936</t>
  </si>
  <si>
    <t>Green River College</t>
  </si>
  <si>
    <t>17935</t>
  </si>
  <si>
    <t>Bellevue Community College</t>
  </si>
  <si>
    <t>17924</t>
  </si>
  <si>
    <t>University of Washington Early Entrance Program</t>
  </si>
  <si>
    <t>17918</t>
  </si>
  <si>
    <t>Why Not You Academy (formerly Cascade: Midway charter)</t>
  </si>
  <si>
    <t>17917</t>
  </si>
  <si>
    <t>Impact | Salish Sea Elementary</t>
  </si>
  <si>
    <t>17916</t>
  </si>
  <si>
    <t>Impact | Puget Sound Elementary</t>
  </si>
  <si>
    <t>17911</t>
  </si>
  <si>
    <t xml:space="preserve">Rainier Valley Leadership Academy </t>
  </si>
  <si>
    <t>17910</t>
  </si>
  <si>
    <t>Rainier Prep Charter School District</t>
  </si>
  <si>
    <t>17908</t>
  </si>
  <si>
    <t>Summit Public School: Atlas</t>
  </si>
  <si>
    <t>17905</t>
  </si>
  <si>
    <t>University of Washington (17904)</t>
  </si>
  <si>
    <t>17904</t>
  </si>
  <si>
    <t>Muckleshoot Indian Tribe</t>
  </si>
  <si>
    <t>17903</t>
  </si>
  <si>
    <t>Summit Public School: Sierra</t>
  </si>
  <si>
    <t>17902</t>
  </si>
  <si>
    <t>Puget Sound Educational Service District 121</t>
  </si>
  <si>
    <t>17801</t>
  </si>
  <si>
    <t>17417</t>
  </si>
  <si>
    <t>17415</t>
  </si>
  <si>
    <t>17414</t>
  </si>
  <si>
    <t>17412</t>
  </si>
  <si>
    <t>17411</t>
  </si>
  <si>
    <t>17410</t>
  </si>
  <si>
    <t>17409</t>
  </si>
  <si>
    <t>17408</t>
  </si>
  <si>
    <t>17407</t>
  </si>
  <si>
    <t>17406</t>
  </si>
  <si>
    <t>17405</t>
  </si>
  <si>
    <t>17404</t>
  </si>
  <si>
    <t>17403</t>
  </si>
  <si>
    <t>17402</t>
  </si>
  <si>
    <t>17401</t>
  </si>
  <si>
    <t>17400</t>
  </si>
  <si>
    <t>17216</t>
  </si>
  <si>
    <t>17210</t>
  </si>
  <si>
    <t>17001</t>
  </si>
  <si>
    <t>16050</t>
  </si>
  <si>
    <t>16049</t>
  </si>
  <si>
    <t>16048</t>
  </si>
  <si>
    <t>16046</t>
  </si>
  <si>
    <t>16020</t>
  </si>
  <si>
    <t>15206</t>
  </si>
  <si>
    <t>15204</t>
  </si>
  <si>
    <t>15201</t>
  </si>
  <si>
    <t>Grays Harbor College</t>
  </si>
  <si>
    <t>14934</t>
  </si>
  <si>
    <t>14400</t>
  </si>
  <si>
    <t>14172</t>
  </si>
  <si>
    <t>14117</t>
  </si>
  <si>
    <t>14104</t>
  </si>
  <si>
    <t>14099</t>
  </si>
  <si>
    <t>14097</t>
  </si>
  <si>
    <t>14077</t>
  </si>
  <si>
    <t>14068</t>
  </si>
  <si>
    <t>14066</t>
  </si>
  <si>
    <t>14065</t>
  </si>
  <si>
    <t>14064</t>
  </si>
  <si>
    <t>14028</t>
  </si>
  <si>
    <t>14005</t>
  </si>
  <si>
    <t>Big Bend Community College</t>
  </si>
  <si>
    <t>13925</t>
  </si>
  <si>
    <t>13301</t>
  </si>
  <si>
    <t>13167</t>
  </si>
  <si>
    <t>13165</t>
  </si>
  <si>
    <t>13161</t>
  </si>
  <si>
    <t>13160</t>
  </si>
  <si>
    <t>13156</t>
  </si>
  <si>
    <t>13151</t>
  </si>
  <si>
    <t>13146</t>
  </si>
  <si>
    <t>13144</t>
  </si>
  <si>
    <t>13073</t>
  </si>
  <si>
    <t>12110</t>
  </si>
  <si>
    <t>Columbia Basin College</t>
  </si>
  <si>
    <t>11928</t>
  </si>
  <si>
    <t>Educational Service District 123</t>
  </si>
  <si>
    <t>11801</t>
  </si>
  <si>
    <t>11056</t>
  </si>
  <si>
    <t>11054</t>
  </si>
  <si>
    <t>11051</t>
  </si>
  <si>
    <t>11001</t>
  </si>
  <si>
    <t>10309</t>
  </si>
  <si>
    <t>10070</t>
  </si>
  <si>
    <t>10065</t>
  </si>
  <si>
    <t>10050</t>
  </si>
  <si>
    <t>10003</t>
  </si>
  <si>
    <t>09209</t>
  </si>
  <si>
    <t>09207</t>
  </si>
  <si>
    <t>09206</t>
  </si>
  <si>
    <t>09102</t>
  </si>
  <si>
    <t>09075</t>
  </si>
  <si>
    <t>09013</t>
  </si>
  <si>
    <t>Lower Columbia College</t>
  </si>
  <si>
    <t>08937</t>
  </si>
  <si>
    <t>08458</t>
  </si>
  <si>
    <t>08404</t>
  </si>
  <si>
    <t>08402</t>
  </si>
  <si>
    <t>08401</t>
  </si>
  <si>
    <t>08130</t>
  </si>
  <si>
    <t>08122</t>
  </si>
  <si>
    <t>07035</t>
  </si>
  <si>
    <t>07002</t>
  </si>
  <si>
    <t>Clark College</t>
  </si>
  <si>
    <t>06927</t>
  </si>
  <si>
    <t>Educational Service District 112</t>
  </si>
  <si>
    <t>06801</t>
  </si>
  <si>
    <t>ESA 112</t>
  </si>
  <si>
    <t>06701</t>
  </si>
  <si>
    <t>06122</t>
  </si>
  <si>
    <t>06119</t>
  </si>
  <si>
    <t>06117</t>
  </si>
  <si>
    <t>06114</t>
  </si>
  <si>
    <t>06112</t>
  </si>
  <si>
    <t>06103</t>
  </si>
  <si>
    <t>06101</t>
  </si>
  <si>
    <t>06098</t>
  </si>
  <si>
    <t>06037</t>
  </si>
  <si>
    <t>Peninsula College</t>
  </si>
  <si>
    <t>05940</t>
  </si>
  <si>
    <t>Quileute Tribal School District</t>
  </si>
  <si>
    <t>05903</t>
  </si>
  <si>
    <t>05402</t>
  </si>
  <si>
    <t>05401</t>
  </si>
  <si>
    <t>05323</t>
  </si>
  <si>
    <t>05313</t>
  </si>
  <si>
    <t>05121</t>
  </si>
  <si>
    <t>Wenatchee Vally College</t>
  </si>
  <si>
    <t>04951</t>
  </si>
  <si>
    <t>Pinnacles Prep</t>
  </si>
  <si>
    <t>04901</t>
  </si>
  <si>
    <t>North Central Educational Service District 171</t>
  </si>
  <si>
    <t>04801</t>
  </si>
  <si>
    <t>04246</t>
  </si>
  <si>
    <t>04228</t>
  </si>
  <si>
    <t>CASHMERE SCHOOL DISTRICT</t>
  </si>
  <si>
    <t>04222</t>
  </si>
  <si>
    <t>04129</t>
  </si>
  <si>
    <t>04127</t>
  </si>
  <si>
    <t>04069</t>
  </si>
  <si>
    <t>04019</t>
  </si>
  <si>
    <t>03400</t>
  </si>
  <si>
    <t>03116</t>
  </si>
  <si>
    <t>03053</t>
  </si>
  <si>
    <t>03052</t>
  </si>
  <si>
    <t>03050</t>
  </si>
  <si>
    <t>03017</t>
  </si>
  <si>
    <t>02420</t>
  </si>
  <si>
    <t>02250</t>
  </si>
  <si>
    <t>01160</t>
  </si>
  <si>
    <t>01158</t>
  </si>
  <si>
    <t>01147</t>
  </si>
  <si>
    <t>01122</t>
  </si>
  <si>
    <t>01109</t>
  </si>
  <si>
    <t>Z246
SpEd BEA Rate</t>
  </si>
  <si>
    <t>OrganizationName</t>
  </si>
  <si>
    <t>OSPILegacyCode</t>
  </si>
  <si>
    <t xml:space="preserve">Rate Effective July 1, 2022 </t>
  </si>
  <si>
    <t>Rate Effective October 1, 2022</t>
  </si>
  <si>
    <t>Rate Effective January 1, 2023</t>
  </si>
  <si>
    <t>Rate Effective April 1, 2023</t>
  </si>
  <si>
    <t>CCDDD</t>
  </si>
  <si>
    <t>EIS Rate (Weighted by Enrollment-100% Full Alocation)</t>
  </si>
  <si>
    <t>All Counties</t>
  </si>
  <si>
    <t>ESIT AAFTE FY22</t>
  </si>
  <si>
    <t>Notes:</t>
  </si>
  <si>
    <t>Source:</t>
  </si>
  <si>
    <t>!Contract Budgets FY23 (A6 or A2) FINAL_August30 2022</t>
  </si>
  <si>
    <t>Oct</t>
  </si>
  <si>
    <t>Nov</t>
  </si>
  <si>
    <t>Dec</t>
  </si>
  <si>
    <t xml:space="preserve">The Nespelem school district's name formatted to work with vlookup formula. </t>
  </si>
  <si>
    <t>Fixed Type in Cell A385, Nespelem was spelled incorrectly.</t>
  </si>
  <si>
    <t>Updated tab "SpEdBEA Rates by Month" to reflect the updated rate from the OSPI website for December 2022.</t>
  </si>
  <si>
    <t>Date</t>
  </si>
  <si>
    <t>Description</t>
  </si>
  <si>
    <t>Added hyperlink to file source for tab "SpEd BEA Rates by Month" in cell A383</t>
  </si>
  <si>
    <t>Sep</t>
  </si>
  <si>
    <t>2022-2023</t>
  </si>
  <si>
    <t xml:space="preserve">OSPI SpEd BEA Rate </t>
  </si>
  <si>
    <t xml:space="preserve">Changed column titles to reflect that we are using the OSPI SpEd BEA rate, not the standard BEA Rate. </t>
  </si>
  <si>
    <t>Funding Appropriated (SpEd BEA Rate x 1.15)   Mar 2023</t>
  </si>
  <si>
    <t>Funding Appropriated (SpEd BEA Rate x 1.15) Jan 2023</t>
  </si>
  <si>
    <t>Funding Appropriated (SpEd BEA Rate x 1.15) Oct 2022</t>
  </si>
  <si>
    <t>Funding Appropriated (SpEd BEA Rate x 1.15) June 2022</t>
  </si>
  <si>
    <t>ESIT AAFTE Jul 22 - Dec 22</t>
  </si>
  <si>
    <t>Jan</t>
  </si>
  <si>
    <t>Feb</t>
  </si>
  <si>
    <t>Mar</t>
  </si>
  <si>
    <t>2223_SpEd_BEA_Rates_Updated 3.27.23.xlsx</t>
  </si>
  <si>
    <t>ESIT AAFTE Jul 22 - Mar 23</t>
  </si>
  <si>
    <t>E250 &amp; F20 have counts for the contract associated with the Nisqually Tribe enrolled In the Olympia School District</t>
  </si>
  <si>
    <t>Index</t>
  </si>
  <si>
    <t>ESIT AAFTE Apr 22 - Mar 23</t>
  </si>
  <si>
    <t>Apr - Mar Monthly Rates</t>
  </si>
  <si>
    <t>Added new columns for the June rate into the County Rate sheet.</t>
  </si>
  <si>
    <t>Added indexes to the columns to make tracking with the vlookup formulas easier.</t>
  </si>
  <si>
    <t>July Monthly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</si>
</sst>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0"/>
      <color theme="1"/>
      <name val="Segoe UI"/>
      <family val="2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1" xfId="0" applyBorder="1"/>
    <xf numFmtId="0" fontId="2" fillId="3" borderId="1" xfId="2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0" fillId="0" borderId="1" xfId="0" applyFill="1" applyBorder="1"/>
    <xf numFmtId="0" fontId="3" fillId="0" borderId="1" xfId="0" applyFont="1" applyFill="1" applyBorder="1"/>
    <xf numFmtId="44" fontId="0" fillId="0" borderId="1" xfId="3" applyFont="1" applyFill="1" applyBorder="1"/>
    <xf numFmtId="44" fontId="0" fillId="7" borderId="1" xfId="3" applyFont="1" applyFill="1" applyBorder="1"/>
    <xf numFmtId="44" fontId="2" fillId="7" borderId="1" xfId="3" applyFont="1" applyFill="1" applyBorder="1"/>
    <xf numFmtId="44" fontId="2" fillId="2" borderId="1" xfId="3" applyFont="1" applyFill="1" applyBorder="1"/>
    <xf numFmtId="44" fontId="2" fillId="4" borderId="1" xfId="3" applyFont="1" applyFill="1" applyBorder="1"/>
    <xf numFmtId="1" fontId="0" fillId="0" borderId="0" xfId="0" applyNumberFormat="1" applyAlignment="1">
      <alignment horizontal="center"/>
    </xf>
    <xf numFmtId="2" fontId="0" fillId="0" borderId="1" xfId="1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4" fontId="0" fillId="0" borderId="0" xfId="0" applyNumberFormat="1"/>
    <xf numFmtId="1" fontId="2" fillId="4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8" borderId="1" xfId="0" applyFont="1" applyFill="1" applyBorder="1"/>
    <xf numFmtId="44" fontId="0" fillId="0" borderId="1" xfId="3" applyNumberFormat="1" applyFont="1" applyFill="1" applyBorder="1"/>
    <xf numFmtId="44" fontId="2" fillId="4" borderId="1" xfId="3" applyNumberFormat="1" applyFont="1" applyFill="1" applyBorder="1"/>
    <xf numFmtId="44" fontId="6" fillId="4" borderId="0" xfId="0" applyNumberFormat="1" applyFont="1" applyFill="1"/>
    <xf numFmtId="44" fontId="2" fillId="4" borderId="1" xfId="0" applyNumberFormat="1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2" fontId="2" fillId="7" borderId="1" xfId="3" applyNumberFormat="1" applyFont="1" applyFill="1" applyBorder="1" applyAlignment="1">
      <alignment horizontal="center"/>
    </xf>
    <xf numFmtId="0" fontId="2" fillId="9" borderId="1" xfId="2" applyFont="1" applyFill="1" applyBorder="1" applyAlignment="1">
      <alignment horizontal="center" vertical="center" wrapText="1"/>
    </xf>
    <xf numFmtId="44" fontId="2" fillId="10" borderId="1" xfId="3" applyFont="1" applyFill="1" applyBorder="1"/>
    <xf numFmtId="0" fontId="7" fillId="11" borderId="0" xfId="0" applyFont="1" applyFill="1"/>
    <xf numFmtId="2" fontId="0" fillId="0" borderId="1" xfId="3" applyNumberFormat="1" applyFont="1" applyFill="1" applyBorder="1"/>
    <xf numFmtId="2" fontId="2" fillId="10" borderId="1" xfId="3" applyNumberFormat="1" applyFont="1" applyFill="1" applyBorder="1"/>
    <xf numFmtId="44" fontId="2" fillId="4" borderId="1" xfId="3" applyFont="1" applyFill="1" applyBorder="1" applyAlignment="1">
      <alignment horizontal="center"/>
    </xf>
    <xf numFmtId="2" fontId="2" fillId="4" borderId="1" xfId="3" applyNumberFormat="1" applyFont="1" applyFill="1" applyBorder="1"/>
    <xf numFmtId="0" fontId="8" fillId="0" borderId="0" xfId="0" applyFont="1"/>
    <xf numFmtId="2" fontId="0" fillId="0" borderId="0" xfId="0" applyNumberFormat="1" applyBorder="1"/>
    <xf numFmtId="9" fontId="0" fillId="0" borderId="0" xfId="7" applyFont="1"/>
    <xf numFmtId="0" fontId="0" fillId="0" borderId="0" xfId="0" applyAlignment="1">
      <alignment horizontal="center" wrapText="1"/>
    </xf>
    <xf numFmtId="0" fontId="0" fillId="0" borderId="0" xfId="0" applyFont="1"/>
    <xf numFmtId="43" fontId="2" fillId="0" borderId="0" xfId="1" applyFont="1"/>
    <xf numFmtId="44" fontId="0" fillId="4" borderId="1" xfId="3" applyFont="1" applyFill="1" applyBorder="1"/>
    <xf numFmtId="0" fontId="0" fillId="13" borderId="2" xfId="0" applyFont="1" applyFill="1" applyBorder="1"/>
    <xf numFmtId="0" fontId="0" fillId="13" borderId="3" xfId="0" applyFont="1" applyFill="1" applyBorder="1"/>
    <xf numFmtId="43" fontId="0" fillId="13" borderId="4" xfId="0" applyNumberFormat="1" applyFont="1" applyFill="1" applyBorder="1"/>
    <xf numFmtId="0" fontId="4" fillId="12" borderId="5" xfId="0" applyNumberFormat="1" applyFont="1" applyFill="1" applyBorder="1" applyAlignment="1">
      <alignment wrapText="1"/>
    </xf>
    <xf numFmtId="0" fontId="4" fillId="12" borderId="6" xfId="0" applyNumberFormat="1" applyFont="1" applyFill="1" applyBorder="1" applyAlignment="1">
      <alignment wrapText="1"/>
    </xf>
    <xf numFmtId="0" fontId="4" fillId="12" borderId="7" xfId="0" applyFont="1" applyFill="1" applyBorder="1" applyAlignment="1">
      <alignment wrapText="1"/>
    </xf>
    <xf numFmtId="0" fontId="0" fillId="13" borderId="5" xfId="0" applyFont="1" applyFill="1" applyBorder="1"/>
    <xf numFmtId="0" fontId="0" fillId="13" borderId="6" xfId="0" applyFont="1" applyFill="1" applyBorder="1"/>
    <xf numFmtId="43" fontId="0" fillId="13" borderId="7" xfId="0" applyNumberFormat="1" applyFont="1" applyFill="1" applyBorder="1"/>
    <xf numFmtId="0" fontId="0" fillId="0" borderId="5" xfId="0" applyFont="1" applyBorder="1"/>
    <xf numFmtId="0" fontId="0" fillId="0" borderId="6" xfId="0" applyFont="1" applyBorder="1"/>
    <xf numFmtId="43" fontId="0" fillId="0" borderId="7" xfId="0" applyNumberFormat="1" applyFont="1" applyBorder="1"/>
    <xf numFmtId="0" fontId="0" fillId="0" borderId="0" xfId="0" applyNumberFormat="1"/>
    <xf numFmtId="164" fontId="0" fillId="0" borderId="0" xfId="0" applyNumberFormat="1" applyFont="1"/>
    <xf numFmtId="165" fontId="2" fillId="0" borderId="7" xfId="0" applyNumberFormat="1" applyFont="1" applyBorder="1"/>
    <xf numFmtId="49" fontId="0" fillId="13" borderId="5" xfId="0" applyNumberFormat="1" applyFont="1" applyFill="1" applyBorder="1"/>
    <xf numFmtId="49" fontId="0" fillId="0" borderId="5" xfId="0" applyNumberFormat="1" applyFont="1" applyBorder="1"/>
    <xf numFmtId="0" fontId="4" fillId="12" borderId="5" xfId="0" applyNumberFormat="1" applyFont="1" applyFill="1" applyBorder="1" applyAlignment="1"/>
    <xf numFmtId="0" fontId="4" fillId="12" borderId="6" xfId="0" applyNumberFormat="1" applyFont="1" applyFill="1" applyBorder="1" applyAlignment="1"/>
    <xf numFmtId="0" fontId="0" fillId="0" borderId="0" xfId="0" applyAlignment="1"/>
    <xf numFmtId="14" fontId="0" fillId="0" borderId="0" xfId="0" applyNumberFormat="1"/>
    <xf numFmtId="0" fontId="9" fillId="0" borderId="0" xfId="9"/>
    <xf numFmtId="43" fontId="0" fillId="14" borderId="7" xfId="0" applyNumberFormat="1" applyFont="1" applyFill="1" applyBorder="1"/>
    <xf numFmtId="44" fontId="2" fillId="7" borderId="1" xfId="3" applyNumberFormat="1" applyFont="1" applyFill="1" applyBorder="1"/>
    <xf numFmtId="0" fontId="2" fillId="15" borderId="1" xfId="2" applyFont="1" applyFill="1" applyBorder="1" applyAlignment="1">
      <alignment horizontal="center" vertical="center" wrapText="1"/>
    </xf>
    <xf numFmtId="44" fontId="2" fillId="16" borderId="1" xfId="3" applyFont="1" applyFill="1" applyBorder="1"/>
    <xf numFmtId="2" fontId="2" fillId="16" borderId="1" xfId="3" applyNumberFormat="1" applyFont="1" applyFill="1" applyBorder="1"/>
  </cellXfs>
  <cellStyles count="10">
    <cellStyle name="Comma" xfId="1" builtinId="3"/>
    <cellStyle name="Comma 2" xfId="6" xr:uid="{00000000-0005-0000-0000-000001000000}"/>
    <cellStyle name="Currency" xfId="3" builtinId="4"/>
    <cellStyle name="Hyperlink" xfId="9" builtinId="8"/>
    <cellStyle name="Normal" xfId="0" builtinId="0"/>
    <cellStyle name="Normal 2 2" xfId="4" xr:uid="{00000000-0005-0000-0000-000004000000}"/>
    <cellStyle name="Normal 2 2 2 2 2" xfId="2" xr:uid="{00000000-0005-0000-0000-000005000000}"/>
    <cellStyle name="Normal 3" xfId="5" xr:uid="{00000000-0005-0000-0000-000006000000}"/>
    <cellStyle name="Normal 4" xfId="8" xr:uid="{00000000-0005-0000-0000-000007000000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C:\Users\dolgadl\AppData\Local\Microsoft\Windows\INetCache\Mar%2023%20-%20May%2023%20Rate\Input\2223_SpEd_BEA_Rates_Updated%203.27.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44"/>
  <sheetViews>
    <sheetView tabSelected="1" workbookViewId="0">
      <selection activeCell="I4" sqref="I4"/>
    </sheetView>
  </sheetViews>
  <sheetFormatPr defaultRowHeight="15" x14ac:dyDescent="0.25"/>
  <cols>
    <col min="2" max="2" width="17.5703125" customWidth="1"/>
    <col min="3" max="3" width="14.28515625" customWidth="1"/>
    <col min="4" max="4" width="14.140625" customWidth="1"/>
    <col min="5" max="5" width="13.5703125" customWidth="1"/>
    <col min="6" max="6" width="12.7109375" customWidth="1"/>
  </cols>
  <sheetData>
    <row r="4" spans="2:9" ht="47.25" x14ac:dyDescent="0.4">
      <c r="B4" s="35" t="s">
        <v>377</v>
      </c>
      <c r="C4" s="38" t="s">
        <v>383</v>
      </c>
      <c r="D4" s="38" t="s">
        <v>382</v>
      </c>
      <c r="E4" s="38" t="s">
        <v>384</v>
      </c>
      <c r="F4" s="38" t="s">
        <v>887</v>
      </c>
      <c r="G4" s="38" t="s">
        <v>890</v>
      </c>
    </row>
    <row r="5" spans="2:9" x14ac:dyDescent="0.25">
      <c r="B5" t="s">
        <v>2</v>
      </c>
      <c r="C5" s="18">
        <f>'County EIS Rate Sheet'!D8</f>
        <v>786.98782315245944</v>
      </c>
      <c r="D5" s="18">
        <f>'County EIS Rate Sheet'!H8</f>
        <v>842.46842981462112</v>
      </c>
      <c r="E5" s="18">
        <f>'County EIS Rate Sheet'!L8</f>
        <v>842.48829126878854</v>
      </c>
      <c r="F5" s="18">
        <f>'County EIS Rate Sheet'!P8</f>
        <v>844.8169151666666</v>
      </c>
      <c r="G5" s="18">
        <f>'County EIS Rate Sheet'!T8</f>
        <v>844.8996654430789</v>
      </c>
      <c r="H5" s="18"/>
      <c r="I5" s="18"/>
    </row>
    <row r="6" spans="2:9" x14ac:dyDescent="0.25">
      <c r="B6" t="s">
        <v>8</v>
      </c>
      <c r="C6" s="18">
        <f>'County EIS Rate Sheet'!D12</f>
        <v>779.3678508593124</v>
      </c>
      <c r="D6" s="18">
        <f>'County EIS Rate Sheet'!H12</f>
        <v>838.19634467203548</v>
      </c>
      <c r="E6" s="18">
        <f>'County EIS Rate Sheet'!L12</f>
        <v>837.9030125087902</v>
      </c>
      <c r="F6" s="18">
        <f>'County EIS Rate Sheet'!P12</f>
        <v>832.83413845171776</v>
      </c>
      <c r="G6" s="18">
        <f>'County EIS Rate Sheet'!T12</f>
        <v>832.88308783333321</v>
      </c>
      <c r="H6" s="18"/>
      <c r="I6" s="18"/>
    </row>
    <row r="7" spans="2:9" x14ac:dyDescent="0.25">
      <c r="B7" t="s">
        <v>11</v>
      </c>
      <c r="C7" s="18">
        <f>'County EIS Rate Sheet'!D20</f>
        <v>789.34987125630437</v>
      </c>
      <c r="D7" s="18">
        <f>'County EIS Rate Sheet'!H20</f>
        <v>845.25728023679073</v>
      </c>
      <c r="E7" s="18">
        <f>'County EIS Rate Sheet'!L20</f>
        <v>845.26050147177637</v>
      </c>
      <c r="F7" s="18">
        <f>'County EIS Rate Sheet'!P20</f>
        <v>843.7799296369152</v>
      </c>
      <c r="G7" s="18">
        <f>'County EIS Rate Sheet'!T20</f>
        <v>843.74593466400518</v>
      </c>
      <c r="H7" s="18"/>
      <c r="I7" s="18"/>
    </row>
    <row r="8" spans="2:9" x14ac:dyDescent="0.25">
      <c r="B8" t="s">
        <v>18</v>
      </c>
      <c r="C8" s="18">
        <f>'County EIS Rate Sheet'!D29</f>
        <v>799.16928888617872</v>
      </c>
      <c r="D8" s="18">
        <f>'County EIS Rate Sheet'!H29</f>
        <v>853.94655231773368</v>
      </c>
      <c r="E8" s="18">
        <f>'County EIS Rate Sheet'!L29</f>
        <v>853.7511718333335</v>
      </c>
      <c r="F8" s="18">
        <f>'County EIS Rate Sheet'!P29</f>
        <v>848.87141957318431</v>
      </c>
      <c r="G8" s="18">
        <f>'County EIS Rate Sheet'!T29</f>
        <v>848.65752058124997</v>
      </c>
      <c r="H8" s="18"/>
      <c r="I8" s="18"/>
    </row>
    <row r="9" spans="2:9" x14ac:dyDescent="0.25">
      <c r="B9" t="s">
        <v>26</v>
      </c>
      <c r="C9" s="18">
        <f>'County EIS Rate Sheet'!D36</f>
        <v>803.26387135416655</v>
      </c>
      <c r="D9" s="18">
        <f>'County EIS Rate Sheet'!H36</f>
        <v>858.61887217163348</v>
      </c>
      <c r="E9" s="18">
        <f>'County EIS Rate Sheet'!L36</f>
        <v>858.41686634681878</v>
      </c>
      <c r="F9" s="18">
        <f>'County EIS Rate Sheet'!P36</f>
        <v>855.39456433823523</v>
      </c>
      <c r="G9" s="18">
        <f>'County EIS Rate Sheet'!T36</f>
        <v>854.94041579717623</v>
      </c>
      <c r="H9" s="18"/>
      <c r="I9" s="18"/>
    </row>
    <row r="10" spans="2:9" x14ac:dyDescent="0.25">
      <c r="B10" t="s">
        <v>32</v>
      </c>
      <c r="C10" s="18">
        <f>'County EIS Rate Sheet'!D47</f>
        <v>818.14588807042821</v>
      </c>
      <c r="D10" s="18">
        <f>'County EIS Rate Sheet'!H47</f>
        <v>877.96124236303604</v>
      </c>
      <c r="E10" s="18">
        <f>'County EIS Rate Sheet'!L47</f>
        <v>877.80882725573463</v>
      </c>
      <c r="F10" s="18">
        <f>'County EIS Rate Sheet'!P47</f>
        <v>879.12713259467091</v>
      </c>
      <c r="G10" s="18">
        <f>'County EIS Rate Sheet'!T47</f>
        <v>879.15207109090898</v>
      </c>
      <c r="H10" s="18"/>
      <c r="I10" s="18"/>
    </row>
    <row r="11" spans="2:9" x14ac:dyDescent="0.25">
      <c r="B11" t="s">
        <v>42</v>
      </c>
      <c r="C11" s="18">
        <f>'County EIS Rate Sheet'!D51</f>
        <v>797.76899166666669</v>
      </c>
      <c r="D11" s="18">
        <f>'County EIS Rate Sheet'!H51</f>
        <v>853.19697916666655</v>
      </c>
      <c r="E11" s="18">
        <f>'County EIS Rate Sheet'!L51</f>
        <v>852.08809166666651</v>
      </c>
      <c r="F11" s="18">
        <f>'County EIS Rate Sheet'!P51</f>
        <v>852.46955624999998</v>
      </c>
      <c r="G11" s="18">
        <f>'County EIS Rate Sheet'!T51</f>
        <v>852.46955624999998</v>
      </c>
      <c r="H11" s="18"/>
      <c r="I11" s="18"/>
    </row>
    <row r="12" spans="2:9" x14ac:dyDescent="0.25">
      <c r="B12" t="s">
        <v>45</v>
      </c>
      <c r="C12" s="18">
        <f>'County EIS Rate Sheet'!D59</f>
        <v>787.81678944288387</v>
      </c>
      <c r="D12" s="18">
        <f>'County EIS Rate Sheet'!H59</f>
        <v>846.43595873442439</v>
      </c>
      <c r="E12" s="18">
        <f>'County EIS Rate Sheet'!L59</f>
        <v>846.16998439614088</v>
      </c>
      <c r="F12" s="18">
        <f>'County EIS Rate Sheet'!P59</f>
        <v>846.38797852613459</v>
      </c>
      <c r="G12" s="18">
        <f>'County EIS Rate Sheet'!T59</f>
        <v>846.61889118532656</v>
      </c>
      <c r="H12" s="18"/>
      <c r="I12" s="18"/>
    </row>
    <row r="13" spans="2:9" x14ac:dyDescent="0.25">
      <c r="B13" t="s">
        <v>52</v>
      </c>
      <c r="C13" s="18">
        <f>'County EIS Rate Sheet'!D67</f>
        <v>775.55743006530656</v>
      </c>
      <c r="D13" s="18">
        <f>'County EIS Rate Sheet'!H67</f>
        <v>842.5900687655469</v>
      </c>
      <c r="E13" s="18">
        <f>'County EIS Rate Sheet'!L67</f>
        <v>841.45341276041654</v>
      </c>
      <c r="F13" s="18">
        <f>'County EIS Rate Sheet'!P67</f>
        <v>825.21186975036699</v>
      </c>
      <c r="G13" s="18">
        <f>'County EIS Rate Sheet'!T67</f>
        <v>825.62911570728284</v>
      </c>
      <c r="H13" s="18"/>
      <c r="I13" s="18"/>
    </row>
    <row r="14" spans="2:9" x14ac:dyDescent="0.25">
      <c r="B14" t="s">
        <v>59</v>
      </c>
      <c r="C14" s="18">
        <f>'County EIS Rate Sheet'!D74</f>
        <v>784.76004791666662</v>
      </c>
      <c r="D14" s="18">
        <f>'County EIS Rate Sheet'!H74</f>
        <v>877.57939416666648</v>
      </c>
      <c r="E14" s="18">
        <f>'County EIS Rate Sheet'!L74</f>
        <v>877.57939416666648</v>
      </c>
      <c r="F14" s="18">
        <f>'County EIS Rate Sheet'!P74</f>
        <v>872.03969083333322</v>
      </c>
      <c r="G14" s="18">
        <f>'County EIS Rate Sheet'!T74</f>
        <v>872.03969083333322</v>
      </c>
      <c r="H14" s="18"/>
      <c r="I14" s="18"/>
    </row>
    <row r="15" spans="2:9" x14ac:dyDescent="0.25">
      <c r="B15" t="s">
        <v>65</v>
      </c>
      <c r="C15" s="18">
        <f>'County EIS Rate Sheet'!D80</f>
        <v>774.18598833469048</v>
      </c>
      <c r="D15" s="18">
        <f>'County EIS Rate Sheet'!H80</f>
        <v>844.504809486981</v>
      </c>
      <c r="E15" s="18">
        <f>'County EIS Rate Sheet'!L80</f>
        <v>844.52165786564615</v>
      </c>
      <c r="F15" s="18">
        <f>'County EIS Rate Sheet'!P80</f>
        <v>840.47667615888179</v>
      </c>
      <c r="G15" s="18">
        <f>'County EIS Rate Sheet'!T80</f>
        <v>840.47701895117291</v>
      </c>
      <c r="H15" s="18"/>
      <c r="I15" s="18"/>
    </row>
    <row r="16" spans="2:9" x14ac:dyDescent="0.25">
      <c r="B16" t="s">
        <v>70</v>
      </c>
      <c r="C16" s="18">
        <f>'County EIS Rate Sheet'!D83</f>
        <v>819.03086249999978</v>
      </c>
      <c r="D16" s="18">
        <f>'County EIS Rate Sheet'!H83</f>
        <v>863.72139583333319</v>
      </c>
      <c r="E16" s="18">
        <f>'County EIS Rate Sheet'!L83</f>
        <v>863.72139583333319</v>
      </c>
      <c r="F16" s="18">
        <f>'County EIS Rate Sheet'!P83</f>
        <v>877.82192916666645</v>
      </c>
      <c r="G16" s="18">
        <f>'County EIS Rate Sheet'!T83</f>
        <v>877.82192916666645</v>
      </c>
      <c r="H16" s="18"/>
      <c r="I16" s="18"/>
    </row>
    <row r="17" spans="2:9" x14ac:dyDescent="0.25">
      <c r="B17" t="s">
        <v>72</v>
      </c>
      <c r="C17" s="18">
        <f>'County EIS Rate Sheet'!D95</f>
        <v>799.63507910045257</v>
      </c>
      <c r="D17" s="18">
        <f>'County EIS Rate Sheet'!H95</f>
        <v>853.97197152549074</v>
      </c>
      <c r="E17" s="18">
        <f>'County EIS Rate Sheet'!L95</f>
        <v>853.41328610568576</v>
      </c>
      <c r="F17" s="18">
        <f>'County EIS Rate Sheet'!P95</f>
        <v>852.07112273302175</v>
      </c>
      <c r="G17" s="18">
        <f>'County EIS Rate Sheet'!T95</f>
        <v>852.2860041957025</v>
      </c>
      <c r="H17" s="18"/>
      <c r="I17" s="18"/>
    </row>
    <row r="18" spans="2:9" x14ac:dyDescent="0.25">
      <c r="B18" t="s">
        <v>83</v>
      </c>
      <c r="C18" s="18">
        <f>'County EIS Rate Sheet'!D110</f>
        <v>793.38911499127641</v>
      </c>
      <c r="D18" s="18">
        <f>'County EIS Rate Sheet'!H110</f>
        <v>851.37913674063122</v>
      </c>
      <c r="E18" s="18">
        <f>'County EIS Rate Sheet'!L110</f>
        <v>851.22736686507938</v>
      </c>
      <c r="F18" s="18">
        <f>'County EIS Rate Sheet'!P110</f>
        <v>847.72381873219376</v>
      </c>
      <c r="G18" s="18">
        <f>'County EIS Rate Sheet'!T110</f>
        <v>847.98355087015727</v>
      </c>
      <c r="H18" s="18"/>
      <c r="I18" s="18"/>
    </row>
    <row r="19" spans="2:9" x14ac:dyDescent="0.25">
      <c r="B19" t="s">
        <v>97</v>
      </c>
      <c r="C19" s="18">
        <f>'County EIS Rate Sheet'!D115</f>
        <v>864.59121093462227</v>
      </c>
      <c r="D19" s="18">
        <f>'County EIS Rate Sheet'!H115</f>
        <v>926.60068040663009</v>
      </c>
      <c r="E19" s="18">
        <f>'County EIS Rate Sheet'!L115</f>
        <v>926.21037103424806</v>
      </c>
      <c r="F19" s="18">
        <f>'County EIS Rate Sheet'!P115</f>
        <v>927.30147080465406</v>
      </c>
      <c r="G19" s="18">
        <f>'County EIS Rate Sheet'!T115</f>
        <v>927.27285255111497</v>
      </c>
      <c r="H19" s="18"/>
      <c r="I19" s="18"/>
    </row>
    <row r="20" spans="2:9" x14ac:dyDescent="0.25">
      <c r="B20" t="s">
        <v>101</v>
      </c>
      <c r="C20" s="18">
        <f>'County EIS Rate Sheet'!D122</f>
        <v>830.69274624140883</v>
      </c>
      <c r="D20" s="18">
        <f>'County EIS Rate Sheet'!H122</f>
        <v>893.49693127216324</v>
      </c>
      <c r="E20" s="18">
        <f>'County EIS Rate Sheet'!L122</f>
        <v>901.46609429487182</v>
      </c>
      <c r="F20" s="18">
        <f>'County EIS Rate Sheet'!P122</f>
        <v>906.2036930367866</v>
      </c>
      <c r="G20" s="18">
        <f>'County EIS Rate Sheet'!T122</f>
        <v>905.92643005952357</v>
      </c>
      <c r="H20" s="18"/>
      <c r="I20" s="18"/>
    </row>
    <row r="21" spans="2:9" x14ac:dyDescent="0.25">
      <c r="B21" t="s">
        <v>107</v>
      </c>
      <c r="C21" s="18">
        <f>'County EIS Rate Sheet'!D143</f>
        <v>934.55827267483437</v>
      </c>
      <c r="D21" s="18">
        <f>'County EIS Rate Sheet'!H143</f>
        <v>1002.1306343066954</v>
      </c>
      <c r="E21" s="18">
        <f>'County EIS Rate Sheet'!L143</f>
        <v>1001.4697341378177</v>
      </c>
      <c r="F21" s="18">
        <f>'County EIS Rate Sheet'!P143</f>
        <v>998.79013717578698</v>
      </c>
      <c r="G21" s="18">
        <f>'County EIS Rate Sheet'!T143</f>
        <v>998.72803806174124</v>
      </c>
      <c r="H21" s="18"/>
      <c r="I21" s="18"/>
    </row>
    <row r="22" spans="2:9" x14ac:dyDescent="0.25">
      <c r="B22" t="s">
        <v>127</v>
      </c>
      <c r="C22" s="18">
        <f>'County EIS Rate Sheet'!D150</f>
        <v>888.89284226371933</v>
      </c>
      <c r="D22" s="18">
        <f>'County EIS Rate Sheet'!H150</f>
        <v>954.3185938479877</v>
      </c>
      <c r="E22" s="18">
        <f>'County EIS Rate Sheet'!L150</f>
        <v>954.60716384988984</v>
      </c>
      <c r="F22" s="18">
        <f>'County EIS Rate Sheet'!P150</f>
        <v>955.56758804796345</v>
      </c>
      <c r="G22" s="18">
        <f>'County EIS Rate Sheet'!T150</f>
        <v>955.54393382160663</v>
      </c>
      <c r="H22" s="18"/>
      <c r="I22" s="18"/>
    </row>
    <row r="23" spans="2:9" x14ac:dyDescent="0.25">
      <c r="B23" t="s">
        <v>133</v>
      </c>
      <c r="C23" s="18">
        <f>'County EIS Rate Sheet'!D158</f>
        <v>784.21060430846421</v>
      </c>
      <c r="D23" s="18">
        <f>'County EIS Rate Sheet'!H158</f>
        <v>844.19166755390813</v>
      </c>
      <c r="E23" s="18">
        <f>'County EIS Rate Sheet'!L158</f>
        <v>844.14248376225487</v>
      </c>
      <c r="F23" s="18">
        <f>'County EIS Rate Sheet'!P158</f>
        <v>838.71049031405448</v>
      </c>
      <c r="G23" s="18">
        <f>'County EIS Rate Sheet'!T158</f>
        <v>838.55077657265531</v>
      </c>
      <c r="H23" s="18"/>
      <c r="I23" s="18"/>
    </row>
    <row r="24" spans="2:9" x14ac:dyDescent="0.25">
      <c r="B24" t="s">
        <v>140</v>
      </c>
      <c r="C24" s="18">
        <f>'County EIS Rate Sheet'!D170</f>
        <v>771.54262705167162</v>
      </c>
      <c r="D24" s="18">
        <f>'County EIS Rate Sheet'!H170</f>
        <v>824.72781932385226</v>
      </c>
      <c r="E24" s="18">
        <f>'County EIS Rate Sheet'!L170</f>
        <v>820.83784622050143</v>
      </c>
      <c r="F24" s="18">
        <f>'County EIS Rate Sheet'!P170</f>
        <v>822.97657880630607</v>
      </c>
      <c r="G24" s="18">
        <f>'County EIS Rate Sheet'!T170</f>
        <v>824.09280675505033</v>
      </c>
      <c r="H24" s="18"/>
      <c r="I24" s="18"/>
    </row>
    <row r="25" spans="2:9" x14ac:dyDescent="0.25">
      <c r="B25" t="s">
        <v>151</v>
      </c>
      <c r="C25" s="18">
        <f>'County EIS Rate Sheet'!D185</f>
        <v>793.84094898901139</v>
      </c>
      <c r="D25" s="18">
        <f>'County EIS Rate Sheet'!H185</f>
        <v>852.50080321994346</v>
      </c>
      <c r="E25" s="18">
        <f>'County EIS Rate Sheet'!L185</f>
        <v>851.53075986724082</v>
      </c>
      <c r="F25" s="18">
        <f>'County EIS Rate Sheet'!P185</f>
        <v>852.02680774846033</v>
      </c>
      <c r="G25" s="18">
        <f>'County EIS Rate Sheet'!T185</f>
        <v>852.17222781549867</v>
      </c>
      <c r="H25" s="18"/>
      <c r="I25" s="18"/>
    </row>
    <row r="26" spans="2:9" x14ac:dyDescent="0.25">
      <c r="B26" t="s">
        <v>165</v>
      </c>
      <c r="C26" s="18">
        <f>'County EIS Rate Sheet'!D195</f>
        <v>780.59255768939374</v>
      </c>
      <c r="D26" s="18">
        <f>'County EIS Rate Sheet'!H195</f>
        <v>847.10980372724168</v>
      </c>
      <c r="E26" s="18">
        <f>'County EIS Rate Sheet'!L195</f>
        <v>851.36508840909096</v>
      </c>
      <c r="F26" s="18">
        <f>'County EIS Rate Sheet'!P195</f>
        <v>853.52967438446956</v>
      </c>
      <c r="G26" s="18">
        <f>'County EIS Rate Sheet'!T195</f>
        <v>863.82689036458316</v>
      </c>
      <c r="H26" s="18"/>
      <c r="I26" s="18"/>
    </row>
    <row r="27" spans="2:9" x14ac:dyDescent="0.25">
      <c r="B27" t="s">
        <v>174</v>
      </c>
      <c r="C27" s="18">
        <f>'County EIS Rate Sheet'!D204</f>
        <v>791.67114218522477</v>
      </c>
      <c r="D27" s="18">
        <f>'County EIS Rate Sheet'!H204</f>
        <v>856.21193342627862</v>
      </c>
      <c r="E27" s="18">
        <f>'County EIS Rate Sheet'!L204</f>
        <v>857.47372597604976</v>
      </c>
      <c r="F27" s="18">
        <f>'County EIS Rate Sheet'!P204</f>
        <v>855.42894249395329</v>
      </c>
      <c r="G27" s="18">
        <f>'County EIS Rate Sheet'!T204</f>
        <v>856.48011458531164</v>
      </c>
      <c r="H27" s="18"/>
      <c r="I27" s="18"/>
    </row>
    <row r="28" spans="2:9" x14ac:dyDescent="0.25">
      <c r="B28" t="s">
        <v>182</v>
      </c>
      <c r="C28" s="18">
        <f>'County EIS Rate Sheet'!D214</f>
        <v>773.0836611796642</v>
      </c>
      <c r="D28" s="18">
        <f>'County EIS Rate Sheet'!H214</f>
        <v>831.45620511456264</v>
      </c>
      <c r="E28" s="18">
        <f>'County EIS Rate Sheet'!L214</f>
        <v>833.21622983543398</v>
      </c>
      <c r="F28" s="18">
        <f>'County EIS Rate Sheet'!P214</f>
        <v>835.13806169619397</v>
      </c>
      <c r="G28" s="18">
        <f>'County EIS Rate Sheet'!T214</f>
        <v>835.0011869993541</v>
      </c>
      <c r="H28" s="18"/>
      <c r="I28" s="18"/>
    </row>
    <row r="29" spans="2:9" x14ac:dyDescent="0.25">
      <c r="B29" t="s">
        <v>191</v>
      </c>
      <c r="C29" s="18">
        <f>'County EIS Rate Sheet'!D222</f>
        <v>783.04611910310723</v>
      </c>
      <c r="D29" s="18">
        <f>'County EIS Rate Sheet'!H222</f>
        <v>842.28865958333324</v>
      </c>
      <c r="E29" s="18">
        <f>'County EIS Rate Sheet'!L222</f>
        <v>843.38852534722207</v>
      </c>
      <c r="F29" s="18">
        <f>'County EIS Rate Sheet'!P222</f>
        <v>838.56744372710625</v>
      </c>
      <c r="G29" s="18">
        <f>'County EIS Rate Sheet'!T222</f>
        <v>838.86216013418084</v>
      </c>
      <c r="H29" s="18"/>
      <c r="I29" s="18"/>
    </row>
    <row r="30" spans="2:9" x14ac:dyDescent="0.25">
      <c r="B30" t="s">
        <v>198</v>
      </c>
      <c r="C30" s="18">
        <f>'County EIS Rate Sheet'!D227</f>
        <v>778.83050416666651</v>
      </c>
      <c r="D30" s="18">
        <f>'County EIS Rate Sheet'!H227</f>
        <v>833.59347678571396</v>
      </c>
      <c r="E30" s="18">
        <f>'County EIS Rate Sheet'!L227</f>
        <v>833.5583385742184</v>
      </c>
      <c r="F30" s="18">
        <f>'County EIS Rate Sheet'!P227</f>
        <v>835.73803022959169</v>
      </c>
      <c r="G30" s="18">
        <f>'County EIS Rate Sheet'!T227</f>
        <v>835.86319805327855</v>
      </c>
      <c r="H30" s="18"/>
      <c r="I30" s="18"/>
    </row>
    <row r="31" spans="2:9" x14ac:dyDescent="0.25">
      <c r="B31" t="s">
        <v>202</v>
      </c>
      <c r="C31" s="18">
        <f>'County EIS Rate Sheet'!D244</f>
        <v>873.52540308056507</v>
      </c>
      <c r="D31" s="18">
        <f>'County EIS Rate Sheet'!H244</f>
        <v>937.78875747276868</v>
      </c>
      <c r="E31" s="18">
        <f>'County EIS Rate Sheet'!L244</f>
        <v>936.28272965116287</v>
      </c>
      <c r="F31" s="18">
        <f>'County EIS Rate Sheet'!P244</f>
        <v>934.64813311844443</v>
      </c>
      <c r="G31" s="18">
        <f>'County EIS Rate Sheet'!T244</f>
        <v>934.96618356391673</v>
      </c>
      <c r="H31" s="18"/>
      <c r="I31" s="18"/>
    </row>
    <row r="32" spans="2:9" x14ac:dyDescent="0.25">
      <c r="B32" t="s">
        <v>218</v>
      </c>
      <c r="C32" s="18">
        <f>'County EIS Rate Sheet'!D250</f>
        <v>840.33648125000002</v>
      </c>
      <c r="D32" s="18">
        <f>'County EIS Rate Sheet'!H250</f>
        <v>903.4467393585129</v>
      </c>
      <c r="E32" s="18">
        <f>'County EIS Rate Sheet'!L250</f>
        <v>907.05114423894554</v>
      </c>
      <c r="F32" s="18">
        <f>'County EIS Rate Sheet'!P250</f>
        <v>906.39260535071924</v>
      </c>
      <c r="G32" s="18">
        <f>'County EIS Rate Sheet'!T250</f>
        <v>906.5205385416665</v>
      </c>
      <c r="H32" s="18"/>
      <c r="I32" s="18"/>
    </row>
    <row r="33" spans="2:9" x14ac:dyDescent="0.25">
      <c r="B33" t="s">
        <v>223</v>
      </c>
      <c r="C33" s="18">
        <f>'County EIS Rate Sheet'!D259</f>
        <v>853.03697522403195</v>
      </c>
      <c r="D33" s="18">
        <f>'County EIS Rate Sheet'!H259</f>
        <v>919.06464968345108</v>
      </c>
      <c r="E33" s="18">
        <f>'County EIS Rate Sheet'!L259</f>
        <v>919.34642972922029</v>
      </c>
      <c r="F33" s="18">
        <f>'County EIS Rate Sheet'!P259</f>
        <v>915.77532863050169</v>
      </c>
      <c r="G33" s="18">
        <f>'County EIS Rate Sheet'!T259</f>
        <v>915.93226395765021</v>
      </c>
      <c r="H33" s="18"/>
      <c r="I33" s="18"/>
    </row>
    <row r="34" spans="2:9" x14ac:dyDescent="0.25">
      <c r="B34" t="s">
        <v>231</v>
      </c>
      <c r="C34" s="18">
        <f>'County EIS Rate Sheet'!D265</f>
        <v>780.38913749999995</v>
      </c>
      <c r="D34" s="18">
        <f>'County EIS Rate Sheet'!H265</f>
        <v>830.98190208333324</v>
      </c>
      <c r="E34" s="18">
        <f>'County EIS Rate Sheet'!L265</f>
        <v>830.98190208333324</v>
      </c>
      <c r="F34" s="18">
        <f>'County EIS Rate Sheet'!P265</f>
        <v>828.0549125</v>
      </c>
      <c r="G34" s="18">
        <f>'County EIS Rate Sheet'!T265</f>
        <v>828.0549125</v>
      </c>
      <c r="H34" s="18"/>
      <c r="I34" s="18"/>
    </row>
    <row r="35" spans="2:9" x14ac:dyDescent="0.25">
      <c r="B35" t="s">
        <v>236</v>
      </c>
      <c r="C35" s="18">
        <f>'County EIS Rate Sheet'!D281</f>
        <v>938.10117445276035</v>
      </c>
      <c r="D35" s="18">
        <f>'County EIS Rate Sheet'!H281</f>
        <v>1002.1807849600409</v>
      </c>
      <c r="E35" s="18">
        <f>'County EIS Rate Sheet'!L281</f>
        <v>1002.4291119681242</v>
      </c>
      <c r="F35" s="18">
        <f>'County EIS Rate Sheet'!P281</f>
        <v>998.85089104152496</v>
      </c>
      <c r="G35" s="18">
        <f>'County EIS Rate Sheet'!T281</f>
        <v>998.72056031670456</v>
      </c>
      <c r="H35" s="18"/>
      <c r="I35" s="18"/>
    </row>
    <row r="36" spans="2:9" x14ac:dyDescent="0.25">
      <c r="B36" t="s">
        <v>251</v>
      </c>
      <c r="C36" s="18">
        <f>'County EIS Rate Sheet'!D297</f>
        <v>843.27728966307666</v>
      </c>
      <c r="D36" s="18">
        <f>'County EIS Rate Sheet'!H297</f>
        <v>900.69577174056406</v>
      </c>
      <c r="E36" s="18">
        <f>'County EIS Rate Sheet'!L297</f>
        <v>900.53860800580185</v>
      </c>
      <c r="F36" s="18">
        <f>'County EIS Rate Sheet'!P297</f>
        <v>900.25450305201684</v>
      </c>
      <c r="G36" s="18">
        <f>'County EIS Rate Sheet'!T297</f>
        <v>900.52915743595577</v>
      </c>
      <c r="H36" s="18"/>
      <c r="I36" s="18"/>
    </row>
    <row r="37" spans="2:9" x14ac:dyDescent="0.25">
      <c r="B37" t="s">
        <v>266</v>
      </c>
      <c r="C37" s="18">
        <f>'County EIS Rate Sheet'!D311</f>
        <v>787.80987234477095</v>
      </c>
      <c r="D37" s="18">
        <f>'County EIS Rate Sheet'!H311</f>
        <v>840.33637910273762</v>
      </c>
      <c r="E37" s="18">
        <f>'County EIS Rate Sheet'!L311</f>
        <v>840.9293713675213</v>
      </c>
      <c r="F37" s="18">
        <f>'County EIS Rate Sheet'!P311</f>
        <v>841.75463862704919</v>
      </c>
      <c r="G37" s="18">
        <f>'County EIS Rate Sheet'!T311</f>
        <v>841.02545377516765</v>
      </c>
      <c r="H37" s="18"/>
      <c r="I37" s="18"/>
    </row>
    <row r="38" spans="2:9" x14ac:dyDescent="0.25">
      <c r="B38" t="s">
        <v>279</v>
      </c>
      <c r="C38" s="18">
        <f>'County EIS Rate Sheet'!D321</f>
        <v>795.9922127431488</v>
      </c>
      <c r="D38" s="18">
        <f>'County EIS Rate Sheet'!H321</f>
        <v>853.86416040515644</v>
      </c>
      <c r="E38" s="18">
        <f>'County EIS Rate Sheet'!L321</f>
        <v>852.87049915453576</v>
      </c>
      <c r="F38" s="18">
        <f>'County EIS Rate Sheet'!P321</f>
        <v>851.8407502185953</v>
      </c>
      <c r="G38" s="18">
        <f>'County EIS Rate Sheet'!T321</f>
        <v>851.93313490739706</v>
      </c>
      <c r="H38" s="18"/>
      <c r="I38" s="18"/>
    </row>
    <row r="39" spans="2:9" x14ac:dyDescent="0.25">
      <c r="B39" t="s">
        <v>288</v>
      </c>
      <c r="C39" s="18">
        <f>'County EIS Rate Sheet'!D324</f>
        <v>787.78627291666669</v>
      </c>
      <c r="D39" s="18">
        <f>'County EIS Rate Sheet'!H324</f>
        <v>842.69805416666657</v>
      </c>
      <c r="E39" s="18">
        <f>'County EIS Rate Sheet'!L324</f>
        <v>842.69805416666657</v>
      </c>
      <c r="F39" s="18">
        <f>'County EIS Rate Sheet'!P324</f>
        <v>859.19480416666636</v>
      </c>
      <c r="G39" s="18">
        <f>'County EIS Rate Sheet'!T324</f>
        <v>859.19480416666636</v>
      </c>
      <c r="H39" s="18"/>
      <c r="I39" s="18"/>
    </row>
    <row r="40" spans="2:9" x14ac:dyDescent="0.25">
      <c r="B40" t="s">
        <v>290</v>
      </c>
      <c r="C40" s="18">
        <f>'County EIS Rate Sheet'!D333</f>
        <v>798.88665099926288</v>
      </c>
      <c r="D40" s="18">
        <f>'County EIS Rate Sheet'!H333</f>
        <v>856.73233526314004</v>
      </c>
      <c r="E40" s="18">
        <f>'County EIS Rate Sheet'!L333</f>
        <v>856.92886152631218</v>
      </c>
      <c r="F40" s="18">
        <f>'County EIS Rate Sheet'!P333</f>
        <v>855.91288143214933</v>
      </c>
      <c r="G40" s="18">
        <f>'County EIS Rate Sheet'!T333</f>
        <v>855.09077286821685</v>
      </c>
      <c r="H40" s="18"/>
      <c r="I40" s="18"/>
    </row>
    <row r="41" spans="2:9" x14ac:dyDescent="0.25">
      <c r="B41" t="s">
        <v>298</v>
      </c>
      <c r="C41" s="18">
        <f>'County EIS Rate Sheet'!D342</f>
        <v>840.87965186664292</v>
      </c>
      <c r="D41" s="18">
        <f>'County EIS Rate Sheet'!H342</f>
        <v>898.05947842696719</v>
      </c>
      <c r="E41" s="18">
        <f>'County EIS Rate Sheet'!L342</f>
        <v>897.41017865067329</v>
      </c>
      <c r="F41" s="18">
        <f>'County EIS Rate Sheet'!P342</f>
        <v>895.65285903729557</v>
      </c>
      <c r="G41" s="18">
        <f>'County EIS Rate Sheet'!T342</f>
        <v>895.65715876143281</v>
      </c>
      <c r="H41" s="18"/>
      <c r="I41" s="18"/>
    </row>
    <row r="42" spans="2:9" x14ac:dyDescent="0.25">
      <c r="B42" t="s">
        <v>306</v>
      </c>
      <c r="C42" s="18">
        <f>'County EIS Rate Sheet'!D357</f>
        <v>793.10094132005986</v>
      </c>
      <c r="D42" s="18">
        <f>'County EIS Rate Sheet'!H357</f>
        <v>848.59810616915502</v>
      </c>
      <c r="E42" s="18">
        <f>'County EIS Rate Sheet'!L357</f>
        <v>847.53469019181716</v>
      </c>
      <c r="F42" s="18">
        <f>'County EIS Rate Sheet'!P357</f>
        <v>847.96630927123215</v>
      </c>
      <c r="G42" s="18">
        <f>'County EIS Rate Sheet'!T357</f>
        <v>848.02474538288277</v>
      </c>
      <c r="H42" s="18"/>
      <c r="I42" s="18"/>
    </row>
    <row r="43" spans="2:9" x14ac:dyDescent="0.25">
      <c r="B43" t="s">
        <v>320</v>
      </c>
      <c r="C43" s="18">
        <f>'County EIS Rate Sheet'!D374</f>
        <v>785.94341754008383</v>
      </c>
      <c r="D43" s="18">
        <f>'County EIS Rate Sheet'!H374</f>
        <v>843.68329173969164</v>
      </c>
      <c r="E43" s="18">
        <f>'County EIS Rate Sheet'!L374</f>
        <v>843.44181696244846</v>
      </c>
      <c r="F43" s="18">
        <f>'County EIS Rate Sheet'!P374</f>
        <v>842.75723543261859</v>
      </c>
      <c r="G43" s="18">
        <f>'County EIS Rate Sheet'!T374</f>
        <v>842.73749419640501</v>
      </c>
      <c r="H43" s="18"/>
      <c r="I43" s="18"/>
    </row>
    <row r="44" spans="2:9" x14ac:dyDescent="0.25">
      <c r="E44" s="18"/>
      <c r="F44" s="18"/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90"/>
  <sheetViews>
    <sheetView topLeftCell="E1" zoomScale="90" zoomScaleNormal="90" workbookViewId="0">
      <selection activeCell="Z19" sqref="Z19"/>
    </sheetView>
  </sheetViews>
  <sheetFormatPr defaultRowHeight="15" x14ac:dyDescent="0.25"/>
  <cols>
    <col min="1" max="1" width="20.5703125" customWidth="1"/>
    <col min="2" max="2" width="50.85546875" bestFit="1" customWidth="1"/>
    <col min="3" max="3" width="27.85546875" bestFit="1" customWidth="1"/>
    <col min="4" max="4" width="13.42578125" bestFit="1" customWidth="1"/>
    <col min="5" max="5" width="10.85546875" bestFit="1" customWidth="1"/>
    <col min="6" max="6" width="16.140625" bestFit="1" customWidth="1"/>
    <col min="7" max="7" width="13.5703125" bestFit="1" customWidth="1"/>
    <col min="8" max="8" width="13.7109375" bestFit="1" customWidth="1"/>
    <col min="9" max="9" width="10.85546875" bestFit="1" customWidth="1"/>
    <col min="10" max="10" width="16.140625" customWidth="1"/>
    <col min="11" max="11" width="12.140625" bestFit="1" customWidth="1"/>
    <col min="12" max="12" width="13.140625" bestFit="1" customWidth="1"/>
    <col min="13" max="13" width="10.85546875" bestFit="1" customWidth="1"/>
    <col min="14" max="14" width="16.140625" bestFit="1" customWidth="1"/>
    <col min="15" max="15" width="13.5703125" bestFit="1" customWidth="1"/>
    <col min="16" max="16" width="13.7109375" bestFit="1" customWidth="1"/>
    <col min="17" max="17" width="10.85546875" bestFit="1" customWidth="1"/>
    <col min="18" max="18" width="16.140625" bestFit="1" customWidth="1"/>
    <col min="19" max="19" width="13.5703125" bestFit="1" customWidth="1"/>
    <col min="20" max="20" width="15" bestFit="1" customWidth="1"/>
    <col min="21" max="21" width="10.140625" customWidth="1"/>
    <col min="22" max="22" width="16.140625" bestFit="1" customWidth="1"/>
  </cols>
  <sheetData>
    <row r="1" spans="1:22" ht="75.75" thickBot="1" x14ac:dyDescent="0.3">
      <c r="A1" s="21" t="s">
        <v>0</v>
      </c>
      <c r="B1" s="21" t="s">
        <v>1</v>
      </c>
      <c r="C1" s="3" t="s">
        <v>872</v>
      </c>
      <c r="D1" s="3" t="s">
        <v>877</v>
      </c>
      <c r="E1" s="3" t="s">
        <v>385</v>
      </c>
      <c r="F1" s="3" t="s">
        <v>375</v>
      </c>
      <c r="G1" s="4" t="s">
        <v>872</v>
      </c>
      <c r="H1" s="4" t="s">
        <v>876</v>
      </c>
      <c r="I1" s="4" t="s">
        <v>385</v>
      </c>
      <c r="J1" s="4" t="s">
        <v>375</v>
      </c>
      <c r="K1" s="5" t="s">
        <v>872</v>
      </c>
      <c r="L1" s="5" t="s">
        <v>875</v>
      </c>
      <c r="M1" s="5" t="s">
        <v>385</v>
      </c>
      <c r="N1" s="5" t="s">
        <v>375</v>
      </c>
      <c r="O1" s="28" t="s">
        <v>872</v>
      </c>
      <c r="P1" s="28" t="s">
        <v>874</v>
      </c>
      <c r="Q1" s="28" t="s">
        <v>386</v>
      </c>
      <c r="R1" s="28" t="s">
        <v>375</v>
      </c>
      <c r="S1" s="66" t="s">
        <v>872</v>
      </c>
      <c r="T1" s="66" t="s">
        <v>874</v>
      </c>
      <c r="U1" s="66" t="s">
        <v>386</v>
      </c>
      <c r="V1" s="66" t="s">
        <v>375</v>
      </c>
    </row>
    <row r="2" spans="1:22" ht="15.75" thickBot="1" x14ac:dyDescent="0.3">
      <c r="A2" s="2" t="s">
        <v>2</v>
      </c>
      <c r="B2" s="2" t="s">
        <v>3</v>
      </c>
      <c r="C2" s="9">
        <v>9890.6299999999992</v>
      </c>
      <c r="D2" s="9">
        <v>11374.224499999998</v>
      </c>
      <c r="E2" s="15">
        <v>0</v>
      </c>
      <c r="F2" s="22">
        <v>0</v>
      </c>
      <c r="G2" s="22">
        <f>IFERROR(VLOOKUP($B2,'SpEd BEA Rates by Month'!$B$4:$C$380,2,0)," ")</f>
        <v>10829.15</v>
      </c>
      <c r="H2" s="9">
        <f>G2*1.15</f>
        <v>12453.522499999999</v>
      </c>
      <c r="I2" s="15">
        <f>VLOOKUP($B2,AAFTE!$C$4:$D$300,2,0)</f>
        <v>0</v>
      </c>
      <c r="J2" s="22">
        <f>H2*I2</f>
        <v>0</v>
      </c>
      <c r="K2" s="22">
        <f>IFERROR(VLOOKUP($B2,'SpEd BEA Rates by Month'!$B$4:$F$380,5,0)," ")</f>
        <v>10829.15</v>
      </c>
      <c r="L2" s="9">
        <f>K2*1.15</f>
        <v>12453.522499999999</v>
      </c>
      <c r="M2" s="15">
        <f>VLOOKUP($B2,AAFTE!$C$4:$E$300,3,0)</f>
        <v>0</v>
      </c>
      <c r="N2" s="9">
        <f>L2*M2</f>
        <v>0</v>
      </c>
      <c r="O2" s="9">
        <f>IFERROR(VLOOKUP($B2,'SpEd BEA Rates by Month'!$B$4:$I$380,8,0)," ")</f>
        <v>10768.17</v>
      </c>
      <c r="P2" s="9">
        <f>O2*1.15</f>
        <v>12383.395499999999</v>
      </c>
      <c r="Q2" s="15">
        <f>VLOOKUP($B2,AAFTE!$C$4:$F$300,4,0)</f>
        <v>0</v>
      </c>
      <c r="R2" s="9">
        <f>P2*Q2</f>
        <v>0</v>
      </c>
      <c r="S2" s="9">
        <f>IFERROR(VLOOKUP($B2,'SpEd BEA Rates by Month'!$B$4:$I$380,8,0)," ")</f>
        <v>10768.17</v>
      </c>
      <c r="T2" s="9">
        <f>S2*1.15</f>
        <v>12383.395499999999</v>
      </c>
      <c r="U2" s="15">
        <f>VLOOKUP($B2,AAFTE!$C$4:$G$300,5,0)</f>
        <v>0</v>
      </c>
      <c r="V2" s="9">
        <f>T2*U2</f>
        <v>0</v>
      </c>
    </row>
    <row r="3" spans="1:22" ht="15.75" thickBot="1" x14ac:dyDescent="0.3">
      <c r="A3" s="2" t="s">
        <v>2</v>
      </c>
      <c r="B3" s="2" t="s">
        <v>4</v>
      </c>
      <c r="C3" s="9">
        <v>8595.26</v>
      </c>
      <c r="D3" s="9">
        <v>9884.5489999999991</v>
      </c>
      <c r="E3" s="15">
        <v>0.33333333333333331</v>
      </c>
      <c r="F3" s="22">
        <v>3294.8496666666661</v>
      </c>
      <c r="G3" s="22">
        <f>IFERROR(VLOOKUP($B3,'SpEd BEA Rates by Month'!$B$4:$C$380,2,0)," ")</f>
        <v>9189.02</v>
      </c>
      <c r="H3" s="9">
        <f t="shared" ref="H3:H6" si="0">G3*1.15</f>
        <v>10567.373</v>
      </c>
      <c r="I3" s="15">
        <f>VLOOKUP(B3,AAFTE!$C$4:$D$300,2,0)</f>
        <v>0.33333333333333331</v>
      </c>
      <c r="J3" s="22">
        <f t="shared" ref="J3:J6" si="1">H3*I3</f>
        <v>3522.4576666666662</v>
      </c>
      <c r="K3" s="22">
        <f>IFERROR(VLOOKUP($B3,'SpEd BEA Rates by Month'!$B$4:$F$380,5,0)," ")</f>
        <v>9189.02</v>
      </c>
      <c r="L3" s="9">
        <f t="shared" ref="L3:L6" si="2">K3*1.15</f>
        <v>10567.373</v>
      </c>
      <c r="M3" s="15">
        <f>VLOOKUP($B3,AAFTE!$C$4:$E$300,3,0)</f>
        <v>0</v>
      </c>
      <c r="N3" s="9">
        <f t="shared" ref="N3:N6" si="3">L3*M3</f>
        <v>0</v>
      </c>
      <c r="O3" s="9">
        <f>IFERROR(VLOOKUP($B3,'SpEd BEA Rates by Month'!$B$4:$I$380,8,0)," ")</f>
        <v>9338.7900000000009</v>
      </c>
      <c r="P3" s="9">
        <f t="shared" ref="P3:P65" si="4">O3*1.15</f>
        <v>10739.6085</v>
      </c>
      <c r="Q3" s="15">
        <f>VLOOKUP($B3,AAFTE!$C$4:$F$300,4,0)</f>
        <v>0</v>
      </c>
      <c r="R3" s="9">
        <f t="shared" ref="R3:R65" si="5">P3*Q3</f>
        <v>0</v>
      </c>
      <c r="S3" s="9">
        <f>IFERROR(VLOOKUP($B3,'SpEd BEA Rates by Month'!$B$4:$I$380,8,0)," ")</f>
        <v>9338.7900000000009</v>
      </c>
      <c r="T3" s="9">
        <f t="shared" ref="T3:T6" si="6">S3*1.15</f>
        <v>10739.6085</v>
      </c>
      <c r="U3" s="15">
        <f>VLOOKUP($B3,AAFTE!$C$4:$G$300,5,0)</f>
        <v>0.16666666666666666</v>
      </c>
      <c r="V3" s="9">
        <f t="shared" ref="V3:V6" si="7">T3*U3</f>
        <v>1789.9347499999999</v>
      </c>
    </row>
    <row r="4" spans="1:22" ht="15.75" thickBot="1" x14ac:dyDescent="0.3">
      <c r="A4" s="2" t="s">
        <v>2</v>
      </c>
      <c r="B4" s="2" t="s">
        <v>5</v>
      </c>
      <c r="C4" s="9">
        <v>8637.5300000000007</v>
      </c>
      <c r="D4" s="9">
        <v>9933.1594999999998</v>
      </c>
      <c r="E4" s="15">
        <v>55.083333333333336</v>
      </c>
      <c r="F4" s="22">
        <v>547151.53579166671</v>
      </c>
      <c r="G4" s="22">
        <f>IFERROR(VLOOKUP($B4,'SpEd BEA Rates by Month'!$B$4:$C$380,2,0)," ")</f>
        <v>9248.74</v>
      </c>
      <c r="H4" s="9">
        <f t="shared" si="0"/>
        <v>10636.050999999999</v>
      </c>
      <c r="I4" s="15">
        <f>VLOOKUP(B4,AAFTE!$C$4:$D$300,2,0)</f>
        <v>56.5</v>
      </c>
      <c r="J4" s="22">
        <f t="shared" si="1"/>
        <v>600936.88150000002</v>
      </c>
      <c r="K4" s="22">
        <f>IFERROR(VLOOKUP($B4,'SpEd BEA Rates by Month'!$B$4:$F$380,5,0)," ")</f>
        <v>9248.74</v>
      </c>
      <c r="L4" s="9">
        <f t="shared" si="2"/>
        <v>10636.050999999999</v>
      </c>
      <c r="M4" s="15">
        <f>VLOOKUP($B4,AAFTE!$C$4:$E$300,3,0)</f>
        <v>59.833333333333336</v>
      </c>
      <c r="N4" s="9">
        <f t="shared" si="3"/>
        <v>636390.38483333332</v>
      </c>
      <c r="O4" s="9">
        <f>IFERROR(VLOOKUP($B4,'SpEd BEA Rates by Month'!$B$4:$I$380,8,0)," ")</f>
        <v>9270.52</v>
      </c>
      <c r="P4" s="9">
        <f t="shared" si="4"/>
        <v>10661.098</v>
      </c>
      <c r="Q4" s="15">
        <f>VLOOKUP($B4,AAFTE!$C$4:$F$300,4,0)</f>
        <v>61.444444444444443</v>
      </c>
      <c r="R4" s="9">
        <f t="shared" si="5"/>
        <v>655065.24377777777</v>
      </c>
      <c r="S4" s="9">
        <f>IFERROR(VLOOKUP($B4,'SpEd BEA Rates by Month'!$B$4:$I$380,8,0)," ")</f>
        <v>9270.52</v>
      </c>
      <c r="T4" s="9">
        <f t="shared" si="6"/>
        <v>10661.098</v>
      </c>
      <c r="U4" s="15">
        <f>VLOOKUP($B4,AAFTE!$C$4:$G$300,5,0)</f>
        <v>61.583333333333336</v>
      </c>
      <c r="V4" s="9">
        <f t="shared" si="7"/>
        <v>656545.95183333335</v>
      </c>
    </row>
    <row r="5" spans="1:22" ht="15.75" thickBot="1" x14ac:dyDescent="0.3">
      <c r="A5" s="2" t="s">
        <v>2</v>
      </c>
      <c r="B5" s="2" t="s">
        <v>6</v>
      </c>
      <c r="C5" s="9">
        <v>8785</v>
      </c>
      <c r="D5" s="9">
        <v>10102.75</v>
      </c>
      <c r="E5" s="15">
        <v>2.75</v>
      </c>
      <c r="F5" s="22">
        <v>27782.5625</v>
      </c>
      <c r="G5" s="22">
        <f>IFERROR(VLOOKUP($B5,'SpEd BEA Rates by Month'!$B$4:$C$380,2,0)," ")</f>
        <v>9356.31</v>
      </c>
      <c r="H5" s="9">
        <f t="shared" si="0"/>
        <v>10759.756499999998</v>
      </c>
      <c r="I5" s="15">
        <f>VLOOKUP(B5,AAFTE!$C$4:$D$300,2,0)</f>
        <v>2.9166666666666665</v>
      </c>
      <c r="J5" s="22">
        <f t="shared" si="1"/>
        <v>31382.623124999991</v>
      </c>
      <c r="K5" s="22">
        <f>IFERROR(VLOOKUP($B5,'SpEd BEA Rates by Month'!$B$4:$F$380,5,0)," ")</f>
        <v>9356.31</v>
      </c>
      <c r="L5" s="9">
        <f t="shared" si="2"/>
        <v>10759.756499999998</v>
      </c>
      <c r="M5" s="15">
        <f>VLOOKUP($B5,AAFTE!$C$4:$E$300,3,0)</f>
        <v>3</v>
      </c>
      <c r="N5" s="9">
        <f t="shared" si="3"/>
        <v>32279.269499999995</v>
      </c>
      <c r="O5" s="9">
        <f>IFERROR(VLOOKUP($B5,'SpEd BEA Rates by Month'!$B$4:$I$380,8,0)," ")</f>
        <v>9504.01</v>
      </c>
      <c r="P5" s="9">
        <f t="shared" si="4"/>
        <v>10929.611499999999</v>
      </c>
      <c r="Q5" s="15">
        <f>VLOOKUP($B5,AAFTE!$C$4:$F$300,4,0)</f>
        <v>2.4444444444444446</v>
      </c>
      <c r="R5" s="9">
        <f t="shared" si="5"/>
        <v>26716.82811111111</v>
      </c>
      <c r="S5" s="9">
        <f>IFERROR(VLOOKUP($B5,'SpEd BEA Rates by Month'!$B$4:$I$380,8,0)," ")</f>
        <v>9504.01</v>
      </c>
      <c r="T5" s="9">
        <f t="shared" si="6"/>
        <v>10929.611499999999</v>
      </c>
      <c r="U5" s="15">
        <f>VLOOKUP($B5,AAFTE!$C$4:$G$300,5,0)</f>
        <v>2.6666666666666665</v>
      </c>
      <c r="V5" s="9">
        <f t="shared" si="7"/>
        <v>29145.630666666664</v>
      </c>
    </row>
    <row r="6" spans="1:22" ht="15.75" thickBot="1" x14ac:dyDescent="0.3">
      <c r="A6" s="2" t="s">
        <v>2</v>
      </c>
      <c r="B6" s="2" t="s">
        <v>7</v>
      </c>
      <c r="C6" s="9">
        <v>8580.26</v>
      </c>
      <c r="D6" s="9">
        <v>9867.2989999999991</v>
      </c>
      <c r="E6" s="15">
        <v>0</v>
      </c>
      <c r="F6" s="22">
        <v>0</v>
      </c>
      <c r="G6" s="22">
        <f>IFERROR(VLOOKUP($B6,'SpEd BEA Rates by Month'!$B$4:$C$380,2,0)," ")</f>
        <v>9262.85</v>
      </c>
      <c r="H6" s="9">
        <f t="shared" si="0"/>
        <v>10652.2775</v>
      </c>
      <c r="I6" s="15">
        <f>VLOOKUP(B6,AAFTE!$C$4:$D$300,2,0)</f>
        <v>0</v>
      </c>
      <c r="J6" s="22">
        <f t="shared" si="1"/>
        <v>0</v>
      </c>
      <c r="K6" s="22">
        <f>IFERROR(VLOOKUP($B6,'SpEd BEA Rates by Month'!$B$4:$F$380,5,0)," ")</f>
        <v>9262.85</v>
      </c>
      <c r="L6" s="9">
        <f t="shared" si="2"/>
        <v>10652.2775</v>
      </c>
      <c r="M6" s="15">
        <f>VLOOKUP($B6,AAFTE!$C$4:$E$300,3,0)</f>
        <v>0</v>
      </c>
      <c r="N6" s="9">
        <f t="shared" si="3"/>
        <v>0</v>
      </c>
      <c r="O6" s="9">
        <f>IFERROR(VLOOKUP($B6,'SpEd BEA Rates by Month'!$B$4:$I$380,8,0)," ")</f>
        <v>9150.7900000000009</v>
      </c>
      <c r="P6" s="9">
        <f t="shared" si="4"/>
        <v>10523.4085</v>
      </c>
      <c r="Q6" s="15">
        <f>VLOOKUP($B6,AAFTE!$C$4:$F$300,4,0)</f>
        <v>0</v>
      </c>
      <c r="R6" s="9">
        <f t="shared" si="5"/>
        <v>0</v>
      </c>
      <c r="S6" s="9">
        <f>IFERROR(VLOOKUP($B6,'SpEd BEA Rates by Month'!$B$4:$I$380,8,0)," ")</f>
        <v>9150.7900000000009</v>
      </c>
      <c r="T6" s="9">
        <f t="shared" si="6"/>
        <v>10523.4085</v>
      </c>
      <c r="U6" s="15">
        <f>VLOOKUP($B6,AAFTE!$C$4:$G$300,5,0)</f>
        <v>0</v>
      </c>
      <c r="V6" s="9">
        <f t="shared" si="7"/>
        <v>0</v>
      </c>
    </row>
    <row r="7" spans="1:22" ht="15.75" thickBot="1" x14ac:dyDescent="0.3">
      <c r="A7" s="6" t="s">
        <v>336</v>
      </c>
      <c r="B7" s="6" t="s">
        <v>855</v>
      </c>
      <c r="C7" s="41"/>
      <c r="D7" s="13">
        <v>9940.8988187679097</v>
      </c>
      <c r="E7" s="16">
        <v>58.166666666666671</v>
      </c>
      <c r="F7" s="33">
        <v>578228.94795833342</v>
      </c>
      <c r="G7" s="26"/>
      <c r="H7" s="12">
        <f>J7/I7</f>
        <v>10641.7064818689</v>
      </c>
      <c r="I7" s="17">
        <f>SUM(I2:I6)</f>
        <v>59.75</v>
      </c>
      <c r="J7" s="26">
        <f>SUM(J2:J6)</f>
        <v>635841.96229166677</v>
      </c>
      <c r="K7" s="10"/>
      <c r="L7" s="65">
        <f>N7/M7</f>
        <v>10641.957363395224</v>
      </c>
      <c r="M7" s="27">
        <f>SUM(M2:M6)</f>
        <v>62.833333333333336</v>
      </c>
      <c r="N7" s="11">
        <f>SUM(N2:N6)</f>
        <v>668669.65433333325</v>
      </c>
      <c r="O7" s="29"/>
      <c r="P7" s="29">
        <f>R7/Q7</f>
        <v>10671.37156</v>
      </c>
      <c r="Q7" s="32">
        <f>SUM(Q2:Q6)</f>
        <v>63.888888888888886</v>
      </c>
      <c r="R7" s="29">
        <f>SUM(R2:R6)</f>
        <v>681782.07188888884</v>
      </c>
      <c r="S7" s="67"/>
      <c r="T7" s="67">
        <f>V7/U7</f>
        <v>10672.416826649418</v>
      </c>
      <c r="U7" s="68">
        <f>SUM(U2:U6)</f>
        <v>64.416666666666671</v>
      </c>
      <c r="V7" s="67">
        <f>SUM(V2:V6)</f>
        <v>687481.51725000003</v>
      </c>
    </row>
    <row r="8" spans="1:22" ht="15.75" thickBot="1" x14ac:dyDescent="0.3">
      <c r="A8" s="6"/>
      <c r="B8" s="6" t="s">
        <v>378</v>
      </c>
      <c r="C8" s="41"/>
      <c r="D8" s="13">
        <v>786.98782315245944</v>
      </c>
      <c r="E8" s="16"/>
      <c r="F8" s="23"/>
      <c r="G8" s="26"/>
      <c r="H8" s="12">
        <f>(H7/12)*0.95</f>
        <v>842.46842981462112</v>
      </c>
      <c r="I8" s="17"/>
      <c r="J8" s="26"/>
      <c r="K8" s="10"/>
      <c r="L8" s="11">
        <f>(L7/12)*0.95</f>
        <v>842.48829126878854</v>
      </c>
      <c r="M8" s="27"/>
      <c r="N8" s="11"/>
      <c r="O8" s="29"/>
      <c r="P8" s="29">
        <f>(P7/12)*0.95</f>
        <v>844.8169151666666</v>
      </c>
      <c r="Q8" s="32"/>
      <c r="R8" s="29"/>
      <c r="S8" s="67"/>
      <c r="T8" s="67">
        <f>(T7/12)*0.95</f>
        <v>844.8996654430789</v>
      </c>
      <c r="U8" s="68"/>
      <c r="V8" s="67"/>
    </row>
    <row r="9" spans="1:22" ht="15.75" thickBot="1" x14ac:dyDescent="0.3">
      <c r="A9" s="7" t="s">
        <v>8</v>
      </c>
      <c r="B9" s="7" t="s">
        <v>9</v>
      </c>
      <c r="C9" s="9">
        <v>8771.56</v>
      </c>
      <c r="D9" s="9">
        <v>10087.293999999998</v>
      </c>
      <c r="E9" s="15">
        <v>4.416666666666667</v>
      </c>
      <c r="F9" s="22">
        <v>44552.215166666661</v>
      </c>
      <c r="G9" s="22">
        <f>IFERROR(VLOOKUP(B9,'SpEd BEA Rates by Month'!$B$4:$C$380,2,0)," ")</f>
        <v>9327.83</v>
      </c>
      <c r="H9" s="9">
        <f>G9*1.15</f>
        <v>10727.004499999999</v>
      </c>
      <c r="I9" s="15">
        <f>VLOOKUP(B9,AAFTE!$C$4:$D$300,2,0)</f>
        <v>4.3</v>
      </c>
      <c r="J9" s="22">
        <f>H9*I9</f>
        <v>46126.119349999994</v>
      </c>
      <c r="K9" s="22">
        <f>IFERROR(VLOOKUP($B9,'SpEd BEA Rates by Month'!$B$4:$F$380,5,0)," ")</f>
        <v>9327.83</v>
      </c>
      <c r="L9" s="9">
        <f>K9*1.15</f>
        <v>10727.004499999999</v>
      </c>
      <c r="M9" s="15">
        <f>VLOOKUP($B9,AAFTE!$C$4:$E$300,3,0)</f>
        <v>3.8333333333333335</v>
      </c>
      <c r="N9" s="9">
        <f>L9*M9</f>
        <v>41120.183916666661</v>
      </c>
      <c r="O9" s="9">
        <f>IFERROR(VLOOKUP($B9,'SpEd BEA Rates by Month'!$B$4:$I$380,8,0)," ")</f>
        <v>9375.86</v>
      </c>
      <c r="P9" s="9">
        <f t="shared" si="4"/>
        <v>10782.239</v>
      </c>
      <c r="Q9" s="31">
        <f>VLOOKUP($B9,AAFTE!$C$4:$F$300,4,0)</f>
        <v>3.7777777777777777</v>
      </c>
      <c r="R9" s="9">
        <f t="shared" si="5"/>
        <v>40732.902888888886</v>
      </c>
      <c r="S9" s="9">
        <f>IFERROR(VLOOKUP($B9,'SpEd BEA Rates by Month'!$B$4:$I$380,8,0)," ")</f>
        <v>9375.86</v>
      </c>
      <c r="T9" s="9">
        <f t="shared" ref="T9:T10" si="8">S9*1.15</f>
        <v>10782.239</v>
      </c>
      <c r="U9" s="31">
        <f>VLOOKUP($B9,AAFTE!$C$4:$G$300,5,0)</f>
        <v>3.8333333333333335</v>
      </c>
      <c r="V9" s="9">
        <f t="shared" ref="V9:V10" si="9">T9*U9</f>
        <v>41331.91616666667</v>
      </c>
    </row>
    <row r="10" spans="1:22" ht="15.75" thickBot="1" x14ac:dyDescent="0.3">
      <c r="A10" s="7" t="s">
        <v>8</v>
      </c>
      <c r="B10" s="7" t="s">
        <v>10</v>
      </c>
      <c r="C10" s="9">
        <v>8529.84</v>
      </c>
      <c r="D10" s="9">
        <v>9809.3159999999989</v>
      </c>
      <c r="E10" s="15">
        <v>30.333333333333332</v>
      </c>
      <c r="F10" s="22">
        <v>297549.25199999998</v>
      </c>
      <c r="G10" s="22">
        <f>IFERROR(VLOOKUP(B10,'SpEd BEA Rates by Month'!$B$4:$C$380,2,0)," ")</f>
        <v>9190.15</v>
      </c>
      <c r="H10" s="9">
        <f>G10*1.15</f>
        <v>10568.672499999999</v>
      </c>
      <c r="I10" s="15">
        <f>VLOOKUP(B10,AAFTE!$C$4:$D$300,2,0)</f>
        <v>31.4</v>
      </c>
      <c r="J10" s="22">
        <f>H10*I10</f>
        <v>331856.31649999996</v>
      </c>
      <c r="K10" s="22">
        <f>IFERROR(VLOOKUP($B10,'SpEd BEA Rates by Month'!$B$4:$F$380,5,0)," ")</f>
        <v>9190.15</v>
      </c>
      <c r="L10" s="9">
        <f>K10*1.15</f>
        <v>10568.672499999999</v>
      </c>
      <c r="M10" s="15">
        <f>VLOOKUP($B10,AAFTE!$C$4:$E$300,3,0)</f>
        <v>35.666666666666664</v>
      </c>
      <c r="N10" s="9">
        <f>L10*M10</f>
        <v>376949.3191666666</v>
      </c>
      <c r="O10" s="9">
        <f>IFERROR(VLOOKUP($B10,'SpEd BEA Rates by Month'!$B$4:$I$380,8,0)," ")</f>
        <v>9123.98</v>
      </c>
      <c r="P10" s="9">
        <f t="shared" si="4"/>
        <v>10492.576999999999</v>
      </c>
      <c r="Q10" s="31">
        <f>VLOOKUP($B10,AAFTE!$C$4:$F$300,4,0)</f>
        <v>36.111111111111114</v>
      </c>
      <c r="R10" s="9">
        <f t="shared" si="5"/>
        <v>378898.61388888891</v>
      </c>
      <c r="S10" s="9">
        <f>IFERROR(VLOOKUP($B10,'SpEd BEA Rates by Month'!$B$4:$I$380,8,0)," ")</f>
        <v>9123.98</v>
      </c>
      <c r="T10" s="9">
        <f t="shared" si="8"/>
        <v>10492.576999999999</v>
      </c>
      <c r="U10" s="31">
        <f>VLOOKUP($B10,AAFTE!$C$4:$G$300,5,0)</f>
        <v>35.75</v>
      </c>
      <c r="V10" s="9">
        <f t="shared" si="9"/>
        <v>375109.62774999999</v>
      </c>
    </row>
    <row r="11" spans="1:22" ht="15.75" thickBot="1" x14ac:dyDescent="0.3">
      <c r="A11" s="6" t="s">
        <v>337</v>
      </c>
      <c r="B11" s="6" t="s">
        <v>855</v>
      </c>
      <c r="C11" s="41"/>
      <c r="D11" s="13">
        <v>9844.6465371702634</v>
      </c>
      <c r="E11" s="16">
        <v>34.75</v>
      </c>
      <c r="F11" s="23">
        <v>342101.46716666664</v>
      </c>
      <c r="G11" s="26" t="str">
        <f>IFERROR(VLOOKUP(B11,'SpEd BEA Rates by Month'!$B$4:$C$380,2,0)," ")</f>
        <v xml:space="preserve"> </v>
      </c>
      <c r="H11" s="12">
        <f>J11/I11</f>
        <v>10587.743301120448</v>
      </c>
      <c r="I11" s="17">
        <f>SUM(I9:I10)</f>
        <v>35.699999999999996</v>
      </c>
      <c r="J11" s="26">
        <f>SUM(J9:J10)</f>
        <v>377982.43584999995</v>
      </c>
      <c r="K11" s="10"/>
      <c r="L11" s="11">
        <f>N11/M11</f>
        <v>10584.038052742613</v>
      </c>
      <c r="M11" s="27">
        <f>SUM(M9:M10)</f>
        <v>39.5</v>
      </c>
      <c r="N11" s="11">
        <f>SUM(N9:N10)</f>
        <v>418069.50308333326</v>
      </c>
      <c r="O11" s="29"/>
      <c r="P11" s="29">
        <f>R11/Q11</f>
        <v>10520.010169916435</v>
      </c>
      <c r="Q11" s="32">
        <f>SUM(Q9:Q10)</f>
        <v>39.888888888888893</v>
      </c>
      <c r="R11" s="29">
        <f>SUM(R9:R10)</f>
        <v>419631.51677777781</v>
      </c>
      <c r="S11" s="67"/>
      <c r="T11" s="67">
        <f>V11/U11</f>
        <v>10520.628477894736</v>
      </c>
      <c r="U11" s="68">
        <f>SUM(U9:U10)</f>
        <v>39.583333333333336</v>
      </c>
      <c r="V11" s="67">
        <f>SUM(V9:V10)</f>
        <v>416441.54391666665</v>
      </c>
    </row>
    <row r="12" spans="1:22" ht="15.75" thickBot="1" x14ac:dyDescent="0.3">
      <c r="A12" s="6"/>
      <c r="B12" s="6" t="s">
        <v>378</v>
      </c>
      <c r="C12" s="41"/>
      <c r="D12" s="13">
        <v>779.3678508593124</v>
      </c>
      <c r="E12" s="16"/>
      <c r="F12" s="24"/>
      <c r="G12" s="26" t="str">
        <f>IFERROR(VLOOKUP(B12,'SpEd BEA Rates by Month'!$B$4:$C$380,2,0)," ")</f>
        <v xml:space="preserve"> </v>
      </c>
      <c r="H12" s="12">
        <f>(H11/12)*0.95</f>
        <v>838.19634467203548</v>
      </c>
      <c r="I12" s="17"/>
      <c r="J12" s="26"/>
      <c r="K12" s="10"/>
      <c r="L12" s="11">
        <f>(L11/12)*0.95</f>
        <v>837.9030125087902</v>
      </c>
      <c r="M12" s="27"/>
      <c r="N12" s="11"/>
      <c r="O12" s="29"/>
      <c r="P12" s="29">
        <f>(P11/12)*0.95</f>
        <v>832.83413845171776</v>
      </c>
      <c r="Q12" s="32"/>
      <c r="R12" s="29"/>
      <c r="S12" s="67"/>
      <c r="T12" s="67">
        <f>(T11/12)*0.95</f>
        <v>832.88308783333321</v>
      </c>
      <c r="U12" s="68"/>
      <c r="V12" s="67"/>
    </row>
    <row r="13" spans="1:22" ht="15.75" thickBot="1" x14ac:dyDescent="0.3">
      <c r="A13" s="7" t="s">
        <v>11</v>
      </c>
      <c r="B13" s="7" t="s">
        <v>12</v>
      </c>
      <c r="C13" s="9">
        <v>8572.77</v>
      </c>
      <c r="D13" s="9">
        <v>9858.6854999999996</v>
      </c>
      <c r="E13" s="15">
        <v>8.5833333333333339</v>
      </c>
      <c r="F13" s="22">
        <v>84620.383875</v>
      </c>
      <c r="G13" s="22">
        <f>IFERROR(VLOOKUP(B13,'SpEd BEA Rates by Month'!$B$4:$C$380,2,0)," ")</f>
        <v>9189.2999999999993</v>
      </c>
      <c r="H13" s="9">
        <f>G13*1.15</f>
        <v>10567.694999999998</v>
      </c>
      <c r="I13" s="15">
        <f>VLOOKUP(B13,AAFTE!$C$4:$D$300,2,0)</f>
        <v>8.6</v>
      </c>
      <c r="J13" s="22">
        <f>H13*I13</f>
        <v>90882.176999999981</v>
      </c>
      <c r="K13" s="22">
        <f>IFERROR(VLOOKUP($B13,'SpEd BEA Rates by Month'!$B$4:$F$380,5,0)," ")</f>
        <v>9189.2999999999993</v>
      </c>
      <c r="L13" s="9">
        <f>K13*1.15</f>
        <v>10567.694999999998</v>
      </c>
      <c r="M13" s="15">
        <f>VLOOKUP($B13,AAFTE!$C$4:$E$300,3,0)</f>
        <v>10</v>
      </c>
      <c r="N13" s="9">
        <f>L13*M13</f>
        <v>105676.94999999998</v>
      </c>
      <c r="O13" s="9">
        <f>IFERROR(VLOOKUP($B13,'SpEd BEA Rates by Month'!$B$4:$I$380,8,0)," ")</f>
        <v>9217.5300000000007</v>
      </c>
      <c r="P13" s="9">
        <f t="shared" si="4"/>
        <v>10600.1595</v>
      </c>
      <c r="Q13" s="31">
        <f>VLOOKUP($B13,AAFTE!$C$4:$F$300,4,0)</f>
        <v>9.3333333333333339</v>
      </c>
      <c r="R13" s="9">
        <f t="shared" si="5"/>
        <v>98934.822</v>
      </c>
      <c r="S13" s="9">
        <f>IFERROR(VLOOKUP($B13,'SpEd BEA Rates by Month'!$B$4:$I$380,8,0)," ")</f>
        <v>9217.5300000000007</v>
      </c>
      <c r="T13" s="9">
        <f t="shared" ref="T13:T18" si="10">S13*1.15</f>
        <v>10600.1595</v>
      </c>
      <c r="U13" s="31">
        <f>VLOOKUP($B13,AAFTE!$C$4:$G$300,5,0)</f>
        <v>9</v>
      </c>
      <c r="V13" s="9">
        <f t="shared" ref="V13:V18" si="11">T13*U13</f>
        <v>95401.435499999992</v>
      </c>
    </row>
    <row r="14" spans="1:22" ht="15.75" thickBot="1" x14ac:dyDescent="0.3">
      <c r="A14" s="7" t="s">
        <v>11</v>
      </c>
      <c r="B14" s="7" t="s">
        <v>13</v>
      </c>
      <c r="C14" s="9">
        <v>8636.7800000000007</v>
      </c>
      <c r="D14" s="9">
        <v>9932.2970000000005</v>
      </c>
      <c r="E14" s="15">
        <v>122</v>
      </c>
      <c r="F14" s="22">
        <v>1211740.2340000002</v>
      </c>
      <c r="G14" s="22">
        <f>IFERROR(VLOOKUP(B14,'SpEd BEA Rates by Month'!$B$4:$C$380,2,0)," ")</f>
        <v>9271.4699999999993</v>
      </c>
      <c r="H14" s="9">
        <f t="shared" ref="H14:H18" si="12">G14*1.15</f>
        <v>10662.190499999999</v>
      </c>
      <c r="I14" s="15">
        <f>VLOOKUP(B14,AAFTE!$C$4:$D$300,2,0)</f>
        <v>123.5</v>
      </c>
      <c r="J14" s="22">
        <f t="shared" ref="J14:J18" si="13">H14*I14</f>
        <v>1316780.52675</v>
      </c>
      <c r="K14" s="22">
        <f>IFERROR(VLOOKUP($B14,'SpEd BEA Rates by Month'!$B$4:$F$380,5,0)," ")</f>
        <v>9271.4699999999993</v>
      </c>
      <c r="L14" s="9">
        <f t="shared" ref="L14:L18" si="14">K14*1.15</f>
        <v>10662.190499999999</v>
      </c>
      <c r="M14" s="15">
        <f>VLOOKUP($B14,AAFTE!$C$4:$E$300,3,0)</f>
        <v>132.16666666666666</v>
      </c>
      <c r="N14" s="9">
        <f t="shared" ref="N14:N18" si="15">L14*M14</f>
        <v>1409186.1777499998</v>
      </c>
      <c r="O14" s="9">
        <f>IFERROR(VLOOKUP($B14,'SpEd BEA Rates by Month'!$B$4:$I$380,8,0)," ")</f>
        <v>9266.86</v>
      </c>
      <c r="P14" s="9">
        <f t="shared" si="4"/>
        <v>10656.888999999999</v>
      </c>
      <c r="Q14" s="31">
        <f>VLOOKUP($B14,AAFTE!$C$4:$F$300,4,0)</f>
        <v>133.11111111111111</v>
      </c>
      <c r="R14" s="9">
        <f t="shared" si="5"/>
        <v>1418550.3357777777</v>
      </c>
      <c r="S14" s="9">
        <f>IFERROR(VLOOKUP($B14,'SpEd BEA Rates by Month'!$B$4:$I$380,8,0)," ")</f>
        <v>9266.86</v>
      </c>
      <c r="T14" s="9">
        <f t="shared" si="10"/>
        <v>10656.888999999999</v>
      </c>
      <c r="U14" s="31">
        <f>VLOOKUP($B14,AAFTE!$C$4:$G$300,5,0)</f>
        <v>133</v>
      </c>
      <c r="V14" s="9">
        <f t="shared" si="11"/>
        <v>1417366.237</v>
      </c>
    </row>
    <row r="15" spans="1:22" ht="15.75" thickBot="1" x14ac:dyDescent="0.3">
      <c r="A15" s="7" t="s">
        <v>11</v>
      </c>
      <c r="B15" s="7" t="s">
        <v>14</v>
      </c>
      <c r="C15" s="9">
        <v>8680.4599999999991</v>
      </c>
      <c r="D15" s="9">
        <v>9982.5289999999986</v>
      </c>
      <c r="E15" s="15">
        <v>17.75</v>
      </c>
      <c r="F15" s="22">
        <v>177189.88974999997</v>
      </c>
      <c r="G15" s="22">
        <f>IFERROR(VLOOKUP(B15,'SpEd BEA Rates by Month'!$B$4:$C$380,2,0)," ")</f>
        <v>9273.07</v>
      </c>
      <c r="H15" s="9">
        <f t="shared" si="12"/>
        <v>10664.030499999999</v>
      </c>
      <c r="I15" s="15">
        <f>VLOOKUP(B15,AAFTE!$C$4:$D$300,2,0)</f>
        <v>17.833333333333332</v>
      </c>
      <c r="J15" s="22">
        <f t="shared" si="13"/>
        <v>190175.2105833333</v>
      </c>
      <c r="K15" s="22">
        <f>IFERROR(VLOOKUP($B15,'SpEd BEA Rates by Month'!$B$4:$F$380,5,0)," ")</f>
        <v>9273.07</v>
      </c>
      <c r="L15" s="9">
        <f t="shared" si="14"/>
        <v>10664.030499999999</v>
      </c>
      <c r="M15" s="15">
        <f>VLOOKUP($B15,AAFTE!$C$4:$E$300,3,0)</f>
        <v>17.333333333333332</v>
      </c>
      <c r="N15" s="9">
        <f t="shared" si="15"/>
        <v>184843.19533333331</v>
      </c>
      <c r="O15" s="9">
        <f>IFERROR(VLOOKUP($B15,'SpEd BEA Rates by Month'!$B$4:$I$380,8,0)," ")</f>
        <v>9134.73</v>
      </c>
      <c r="P15" s="9">
        <f t="shared" si="4"/>
        <v>10504.939499999999</v>
      </c>
      <c r="Q15" s="31">
        <f>VLOOKUP($B15,AAFTE!$C$4:$F$300,4,0)</f>
        <v>18.333333333333332</v>
      </c>
      <c r="R15" s="9">
        <f t="shared" si="5"/>
        <v>192590.55749999997</v>
      </c>
      <c r="S15" s="9">
        <f>IFERROR(VLOOKUP($B15,'SpEd BEA Rates by Month'!$B$4:$I$380,8,0)," ")</f>
        <v>9134.73</v>
      </c>
      <c r="T15" s="9">
        <f t="shared" si="10"/>
        <v>10504.939499999999</v>
      </c>
      <c r="U15" s="31">
        <f>VLOOKUP($B15,AAFTE!$C$4:$G$300,5,0)</f>
        <v>18.916666666666668</v>
      </c>
      <c r="V15" s="9">
        <f t="shared" si="11"/>
        <v>198718.43887499999</v>
      </c>
    </row>
    <row r="16" spans="1:22" ht="15.75" thickBot="1" x14ac:dyDescent="0.3">
      <c r="A16" s="7" t="s">
        <v>11</v>
      </c>
      <c r="B16" s="7" t="s">
        <v>15</v>
      </c>
      <c r="C16" s="9">
        <v>8809.7900000000009</v>
      </c>
      <c r="D16" s="9">
        <v>10131.2585</v>
      </c>
      <c r="E16" s="15">
        <v>1.1666666666666667</v>
      </c>
      <c r="F16" s="22">
        <v>11819.801583333334</v>
      </c>
      <c r="G16" s="22">
        <f>IFERROR(VLOOKUP(B16,'SpEd BEA Rates by Month'!$B$4:$C$380,2,0)," ")</f>
        <v>9476.83</v>
      </c>
      <c r="H16" s="9">
        <f t="shared" si="12"/>
        <v>10898.354499999999</v>
      </c>
      <c r="I16" s="15">
        <f>VLOOKUP(B16,AAFTE!$C$4:$D$300,2,0)</f>
        <v>1.1000000000000001</v>
      </c>
      <c r="J16" s="22">
        <f t="shared" si="13"/>
        <v>11988.18995</v>
      </c>
      <c r="K16" s="22">
        <f>IFERROR(VLOOKUP($B16,'SpEd BEA Rates by Month'!$B$4:$F$380,5,0)," ")</f>
        <v>9476.83</v>
      </c>
      <c r="L16" s="9">
        <f t="shared" si="14"/>
        <v>10898.354499999999</v>
      </c>
      <c r="M16" s="15">
        <f>VLOOKUP($B16,AAFTE!$C$4:$E$300,3,0)</f>
        <v>0.75</v>
      </c>
      <c r="N16" s="9">
        <f t="shared" si="15"/>
        <v>8173.7658749999991</v>
      </c>
      <c r="O16" s="9">
        <f>IFERROR(VLOOKUP($B16,'SpEd BEA Rates by Month'!$B$4:$I$380,8,0)," ")</f>
        <v>9491.7999999999993</v>
      </c>
      <c r="P16" s="9">
        <f t="shared" si="4"/>
        <v>10915.569999999998</v>
      </c>
      <c r="Q16" s="31">
        <f>VLOOKUP($B16,AAFTE!$C$4:$F$300,4,0)</f>
        <v>0.33333333333333331</v>
      </c>
      <c r="R16" s="9">
        <f t="shared" si="5"/>
        <v>3638.5233333333326</v>
      </c>
      <c r="S16" s="9">
        <f>IFERROR(VLOOKUP($B16,'SpEd BEA Rates by Month'!$B$4:$I$380,8,0)," ")</f>
        <v>9491.7999999999993</v>
      </c>
      <c r="T16" s="9">
        <f t="shared" si="10"/>
        <v>10915.569999999998</v>
      </c>
      <c r="U16" s="31">
        <f>VLOOKUP($B16,AAFTE!$C$4:$G$300,5,0)</f>
        <v>0.5</v>
      </c>
      <c r="V16" s="9">
        <f t="shared" si="11"/>
        <v>5457.7849999999989</v>
      </c>
    </row>
    <row r="17" spans="1:22" ht="15.75" thickBot="1" x14ac:dyDescent="0.3">
      <c r="A17" s="7" t="s">
        <v>11</v>
      </c>
      <c r="B17" s="7" t="s">
        <v>16</v>
      </c>
      <c r="C17" s="9">
        <v>8504.49</v>
      </c>
      <c r="D17" s="9">
        <v>9780.1634999999987</v>
      </c>
      <c r="E17" s="15">
        <v>14.166666666666666</v>
      </c>
      <c r="F17" s="22">
        <v>138552.31624999997</v>
      </c>
      <c r="G17" s="22">
        <f>IFERROR(VLOOKUP(B17,'SpEd BEA Rates by Month'!$B$4:$C$380,2,0)," ")</f>
        <v>9203.5300000000007</v>
      </c>
      <c r="H17" s="9">
        <f t="shared" si="12"/>
        <v>10584.059499999999</v>
      </c>
      <c r="I17" s="15">
        <f>VLOOKUP(B17,AAFTE!$C$4:$D$300,2,0)</f>
        <v>14.25</v>
      </c>
      <c r="J17" s="22">
        <f t="shared" si="13"/>
        <v>150822.84787499998</v>
      </c>
      <c r="K17" s="22">
        <f>IFERROR(VLOOKUP($B17,'SpEd BEA Rates by Month'!$B$4:$F$380,5,0)," ")</f>
        <v>9203.5300000000007</v>
      </c>
      <c r="L17" s="9">
        <f t="shared" si="14"/>
        <v>10584.059499999999</v>
      </c>
      <c r="M17" s="15">
        <f>VLOOKUP($B17,AAFTE!$C$4:$E$300,3,0)</f>
        <v>11.666666666666666</v>
      </c>
      <c r="N17" s="9">
        <f t="shared" si="15"/>
        <v>123480.69416666665</v>
      </c>
      <c r="O17" s="9">
        <f>IFERROR(VLOOKUP($B17,'SpEd BEA Rates by Month'!$B$4:$I$380,8,0)," ")</f>
        <v>8773.02</v>
      </c>
      <c r="P17" s="9">
        <f t="shared" si="4"/>
        <v>10088.973</v>
      </c>
      <c r="Q17" s="31">
        <f>VLOOKUP($B17,AAFTE!$C$4:$F$300,4,0)</f>
        <v>12.111111111111111</v>
      </c>
      <c r="R17" s="9">
        <f t="shared" si="5"/>
        <v>122188.673</v>
      </c>
      <c r="S17" s="9">
        <f>IFERROR(VLOOKUP($B17,'SpEd BEA Rates by Month'!$B$4:$I$380,8,0)," ")</f>
        <v>8773.02</v>
      </c>
      <c r="T17" s="9">
        <f t="shared" si="10"/>
        <v>10088.973</v>
      </c>
      <c r="U17" s="31">
        <f>VLOOKUP($B17,AAFTE!$C$4:$G$300,5,0)</f>
        <v>12.833333333333334</v>
      </c>
      <c r="V17" s="9">
        <f t="shared" si="11"/>
        <v>129475.1535</v>
      </c>
    </row>
    <row r="18" spans="1:22" ht="15.75" thickBot="1" x14ac:dyDescent="0.3">
      <c r="A18" s="7" t="s">
        <v>11</v>
      </c>
      <c r="B18" s="7" t="s">
        <v>17</v>
      </c>
      <c r="C18" s="9">
        <v>8764.74</v>
      </c>
      <c r="D18" s="9">
        <v>10079.450999999999</v>
      </c>
      <c r="E18" s="15">
        <v>73.166666666666671</v>
      </c>
      <c r="F18" s="22">
        <v>737479.83149999997</v>
      </c>
      <c r="G18" s="22">
        <f>IFERROR(VLOOKUP(B18,'SpEd BEA Rates by Month'!$B$4:$C$380,2,0)," ")</f>
        <v>9331.43</v>
      </c>
      <c r="H18" s="9">
        <f t="shared" si="12"/>
        <v>10731.1445</v>
      </c>
      <c r="I18" s="15">
        <f>VLOOKUP(B18,AAFTE!$C$4:$D$300,2,0)</f>
        <v>75.083333333333329</v>
      </c>
      <c r="J18" s="22">
        <f t="shared" si="13"/>
        <v>805730.09954166668</v>
      </c>
      <c r="K18" s="22">
        <f>IFERROR(VLOOKUP($B18,'SpEd BEA Rates by Month'!$B$4:$F$380,5,0)," ")</f>
        <v>9331.43</v>
      </c>
      <c r="L18" s="9">
        <f t="shared" si="14"/>
        <v>10731.1445</v>
      </c>
      <c r="M18" s="15">
        <f>VLOOKUP($B18,AAFTE!$C$4:$E$300,3,0)</f>
        <v>77.333333333333329</v>
      </c>
      <c r="N18" s="9">
        <f t="shared" si="15"/>
        <v>829875.17466666666</v>
      </c>
      <c r="O18" s="9">
        <f>IFERROR(VLOOKUP($B18,'SpEd BEA Rates by Month'!$B$4:$I$380,8,0)," ")</f>
        <v>9389.83</v>
      </c>
      <c r="P18" s="9">
        <f t="shared" si="4"/>
        <v>10798.304499999998</v>
      </c>
      <c r="Q18" s="31">
        <f>VLOOKUP($B18,AAFTE!$C$4:$F$300,4,0)</f>
        <v>73.888888888888886</v>
      </c>
      <c r="R18" s="9">
        <f t="shared" si="5"/>
        <v>797874.72138888878</v>
      </c>
      <c r="S18" s="9">
        <f>IFERROR(VLOOKUP($B18,'SpEd BEA Rates by Month'!$B$4:$I$380,8,0)," ")</f>
        <v>9389.83</v>
      </c>
      <c r="T18" s="9">
        <f t="shared" si="10"/>
        <v>10798.304499999998</v>
      </c>
      <c r="U18" s="31">
        <f>VLOOKUP($B18,AAFTE!$C$4:$G$300,5,0)</f>
        <v>76.25</v>
      </c>
      <c r="V18" s="9">
        <f t="shared" si="11"/>
        <v>823370.7181249999</v>
      </c>
    </row>
    <row r="19" spans="1:22" ht="15.75" thickBot="1" x14ac:dyDescent="0.3">
      <c r="A19" s="6" t="s">
        <v>338</v>
      </c>
      <c r="B19" s="6" t="s">
        <v>855</v>
      </c>
      <c r="C19" s="41"/>
      <c r="D19" s="13">
        <v>9970.7352158691083</v>
      </c>
      <c r="E19" s="34">
        <v>236.83333333333331</v>
      </c>
      <c r="F19" s="23">
        <v>2361402.4569583335</v>
      </c>
      <c r="G19" s="26" t="str">
        <f>IFERROR(VLOOKUP(B19,'SpEd BEA Rates by Month'!$B$4:$C$380,2,0)," ")</f>
        <v xml:space="preserve"> </v>
      </c>
      <c r="H19" s="12">
        <f>J19/I19</f>
        <v>10676.934066148937</v>
      </c>
      <c r="I19" s="17">
        <f>SUM(I13:I18)</f>
        <v>240.36666666666667</v>
      </c>
      <c r="J19" s="26">
        <f>SUM(J13:J18)</f>
        <v>2566379.0516999997</v>
      </c>
      <c r="K19" s="10"/>
      <c r="L19" s="11">
        <f>N19/M19</f>
        <v>10676.974755432964</v>
      </c>
      <c r="M19" s="27">
        <f>SUM(M13:M18)</f>
        <v>249.25</v>
      </c>
      <c r="N19" s="11">
        <f>SUM(N13:N18)</f>
        <v>2661235.9577916665</v>
      </c>
      <c r="O19" s="29"/>
      <c r="P19" s="29">
        <f>R19/Q19</f>
        <v>10658.272795413666</v>
      </c>
      <c r="Q19" s="32">
        <f>SUM(Q13:Q18)</f>
        <v>247.11111111111114</v>
      </c>
      <c r="R19" s="29">
        <f>SUM(R13:R18)</f>
        <v>2633777.6329999994</v>
      </c>
      <c r="S19" s="67"/>
      <c r="T19" s="67">
        <f>V19/U19</f>
        <v>10657.84338522954</v>
      </c>
      <c r="U19" s="68">
        <f>SUM(U13:U18)</f>
        <v>250.5</v>
      </c>
      <c r="V19" s="67">
        <f>SUM(V13:V18)</f>
        <v>2669789.7679999997</v>
      </c>
    </row>
    <row r="20" spans="1:22" ht="15.75" thickBot="1" x14ac:dyDescent="0.3">
      <c r="A20" s="6"/>
      <c r="B20" s="6" t="s">
        <v>379</v>
      </c>
      <c r="C20" s="41"/>
      <c r="D20" s="13">
        <v>789.34987125630437</v>
      </c>
      <c r="E20" s="16"/>
      <c r="F20" s="23"/>
      <c r="G20" s="26" t="str">
        <f>IFERROR(VLOOKUP(B20,'SpEd BEA Rates by Month'!$B$4:$C$380,2,0)," ")</f>
        <v xml:space="preserve"> </v>
      </c>
      <c r="H20" s="12">
        <f>(H19/12)*0.95</f>
        <v>845.25728023679073</v>
      </c>
      <c r="I20" s="17"/>
      <c r="J20" s="26"/>
      <c r="K20" s="10"/>
      <c r="L20" s="11">
        <f>(L19/12)*0.95</f>
        <v>845.26050147177637</v>
      </c>
      <c r="M20" s="27"/>
      <c r="N20" s="11"/>
      <c r="O20" s="29"/>
      <c r="P20" s="29">
        <f>(P19/12)*0.95</f>
        <v>843.7799296369152</v>
      </c>
      <c r="Q20" s="32"/>
      <c r="R20" s="29"/>
      <c r="S20" s="67"/>
      <c r="T20" s="67">
        <f>(T19/12)*0.95</f>
        <v>843.74593466400518</v>
      </c>
      <c r="U20" s="68"/>
      <c r="V20" s="67"/>
    </row>
    <row r="21" spans="1:22" ht="15.75" thickBot="1" x14ac:dyDescent="0.3">
      <c r="A21" s="7" t="s">
        <v>18</v>
      </c>
      <c r="B21" s="7" t="s">
        <v>19</v>
      </c>
      <c r="C21" s="9">
        <v>8610.2999999999993</v>
      </c>
      <c r="D21" s="9">
        <v>9901.8449999999975</v>
      </c>
      <c r="E21" s="15">
        <v>7.416666666666667</v>
      </c>
      <c r="F21" s="22">
        <v>73438.683749999982</v>
      </c>
      <c r="G21" s="22">
        <f>IFERROR(VLOOKUP(B21,'SpEd BEA Rates by Month'!$B$4:$C$380,2,0)," ")</f>
        <v>9255.99</v>
      </c>
      <c r="H21" s="9">
        <f>G21*1.15</f>
        <v>10644.388499999999</v>
      </c>
      <c r="I21" s="15">
        <f>VLOOKUP(B21,AAFTE!$C$4:$D$300,2,0)</f>
        <v>7.666666666666667</v>
      </c>
      <c r="J21" s="22">
        <f>H21*I21</f>
        <v>81606.978499999997</v>
      </c>
      <c r="K21" s="22">
        <f>IFERROR(VLOOKUP($B21,'SpEd BEA Rates by Month'!$B$4:$F$380,5,0)," ")</f>
        <v>9255.99</v>
      </c>
      <c r="L21" s="9">
        <f>K21*1.15</f>
        <v>10644.388499999999</v>
      </c>
      <c r="M21" s="15">
        <f>VLOOKUP($B21,AAFTE!$C$4:$E$300,3,0)</f>
        <v>7.833333333333333</v>
      </c>
      <c r="N21" s="9">
        <f>L21*M21</f>
        <v>83381.043249999988</v>
      </c>
      <c r="O21" s="9">
        <f>IFERROR(VLOOKUP($B21,'SpEd BEA Rates by Month'!$B$4:$I$380,8,0)," ")</f>
        <v>9261.1299999999992</v>
      </c>
      <c r="P21" s="9">
        <f t="shared" si="4"/>
        <v>10650.299499999997</v>
      </c>
      <c r="Q21" s="31">
        <f>VLOOKUP($B21,AAFTE!$C$4:$F$300,4,0)</f>
        <v>7.333333333333333</v>
      </c>
      <c r="R21" s="9">
        <f t="shared" si="5"/>
        <v>78102.196333333311</v>
      </c>
      <c r="S21" s="9">
        <f>IFERROR(VLOOKUP($B21,'SpEd BEA Rates by Month'!$B$4:$I$380,8,0)," ")</f>
        <v>9261.1299999999992</v>
      </c>
      <c r="T21" s="9">
        <f t="shared" ref="T21:T27" si="16">S21*1.15</f>
        <v>10650.299499999997</v>
      </c>
      <c r="U21" s="31">
        <f>VLOOKUP($B21,AAFTE!$C$4:$G$300,5,0)</f>
        <v>7.666666666666667</v>
      </c>
      <c r="V21" s="9">
        <f t="shared" ref="V21:V27" si="17">T21*U21</f>
        <v>81652.296166666652</v>
      </c>
    </row>
    <row r="22" spans="1:22" ht="15.75" thickBot="1" x14ac:dyDescent="0.3">
      <c r="A22" s="7" t="s">
        <v>18</v>
      </c>
      <c r="B22" s="7" t="s">
        <v>20</v>
      </c>
      <c r="C22" s="9">
        <v>8843.6299999999992</v>
      </c>
      <c r="D22" s="9">
        <v>10170.174499999999</v>
      </c>
      <c r="E22" s="15">
        <v>6.583333333333333</v>
      </c>
      <c r="F22" s="22">
        <v>66953.648791666652</v>
      </c>
      <c r="G22" s="22">
        <f>IFERROR(VLOOKUP(B22,'SpEd BEA Rates by Month'!$B$4:$C$380,2,0)," ")</f>
        <v>9476.93</v>
      </c>
      <c r="H22" s="9">
        <f t="shared" ref="H22:H27" si="18">G22*1.15</f>
        <v>10898.469499999999</v>
      </c>
      <c r="I22" s="15">
        <f>VLOOKUP(B22,AAFTE!$C$4:$D$300,2,0)</f>
        <v>6.666666666666667</v>
      </c>
      <c r="J22" s="22">
        <f t="shared" ref="J22:J27" si="19">H22*I22</f>
        <v>72656.463333333333</v>
      </c>
      <c r="K22" s="22">
        <f>IFERROR(VLOOKUP($B22,'SpEd BEA Rates by Month'!$B$4:$F$380,5,0)," ")</f>
        <v>9476.93</v>
      </c>
      <c r="L22" s="9">
        <f t="shared" ref="L22:L27" si="20">K22*1.15</f>
        <v>10898.469499999999</v>
      </c>
      <c r="M22" s="15">
        <f>VLOOKUP($B22,AAFTE!$C$4:$E$300,3,0)</f>
        <v>7.166666666666667</v>
      </c>
      <c r="N22" s="9">
        <f t="shared" ref="N22:N27" si="21">L22*M22</f>
        <v>78105.698083333336</v>
      </c>
      <c r="O22" s="9">
        <f>IFERROR(VLOOKUP($B22,'SpEd BEA Rates by Month'!$B$4:$I$380,8,0)," ")</f>
        <v>9452.76</v>
      </c>
      <c r="P22" s="9">
        <f t="shared" si="4"/>
        <v>10870.673999999999</v>
      </c>
      <c r="Q22" s="31">
        <f>VLOOKUP($B22,AAFTE!$C$4:$F$300,4,0)</f>
        <v>9.5555555555555554</v>
      </c>
      <c r="R22" s="9">
        <f t="shared" si="5"/>
        <v>103875.32933333333</v>
      </c>
      <c r="S22" s="9">
        <f>IFERROR(VLOOKUP($B22,'SpEd BEA Rates by Month'!$B$4:$I$380,8,0)," ")</f>
        <v>9452.76</v>
      </c>
      <c r="T22" s="9">
        <f t="shared" si="16"/>
        <v>10870.673999999999</v>
      </c>
      <c r="U22" s="31">
        <f>VLOOKUP($B22,AAFTE!$C$4:$G$300,5,0)</f>
        <v>8.8333333333333339</v>
      </c>
      <c r="V22" s="9">
        <f t="shared" si="17"/>
        <v>96024.286999999997</v>
      </c>
    </row>
    <row r="23" spans="1:22" ht="15.75" thickBot="1" x14ac:dyDescent="0.3">
      <c r="A23" s="7" t="s">
        <v>18</v>
      </c>
      <c r="B23" s="7" t="s">
        <v>21</v>
      </c>
      <c r="C23" s="9">
        <v>9019.3700000000008</v>
      </c>
      <c r="D23" s="9">
        <v>10372.2755</v>
      </c>
      <c r="E23" s="15">
        <v>1.5833333333333333</v>
      </c>
      <c r="F23" s="22">
        <v>16422.769541666665</v>
      </c>
      <c r="G23" s="22">
        <f>IFERROR(VLOOKUP(B23,'SpEd BEA Rates by Month'!$B$4:$C$380,2,0)," ")</f>
        <v>9580.06</v>
      </c>
      <c r="H23" s="9">
        <f t="shared" si="18"/>
        <v>11017.068999999998</v>
      </c>
      <c r="I23" s="15">
        <f>VLOOKUP(B23,AAFTE!$C$4:$D$300,2,0)</f>
        <v>1.6666666666666667</v>
      </c>
      <c r="J23" s="22">
        <f t="shared" si="19"/>
        <v>18361.781666666662</v>
      </c>
      <c r="K23" s="22">
        <f>IFERROR(VLOOKUP($B23,'SpEd BEA Rates by Month'!$B$4:$F$380,5,0)," ")</f>
        <v>9580.06</v>
      </c>
      <c r="L23" s="9">
        <f t="shared" si="20"/>
        <v>11017.068999999998</v>
      </c>
      <c r="M23" s="15">
        <f>VLOOKUP($B23,AAFTE!$C$4:$E$300,3,0)</f>
        <v>2</v>
      </c>
      <c r="N23" s="9">
        <f t="shared" si="21"/>
        <v>22034.137999999995</v>
      </c>
      <c r="O23" s="9">
        <f>IFERROR(VLOOKUP($B23,'SpEd BEA Rates by Month'!$B$4:$I$380,8,0)," ")</f>
        <v>9616.7099999999991</v>
      </c>
      <c r="P23" s="9">
        <f t="shared" si="4"/>
        <v>11059.216499999999</v>
      </c>
      <c r="Q23" s="31">
        <f>VLOOKUP($B23,AAFTE!$C$4:$F$300,4,0)</f>
        <v>2.4444444444444446</v>
      </c>
      <c r="R23" s="9">
        <f t="shared" si="5"/>
        <v>27033.640333333333</v>
      </c>
      <c r="S23" s="9">
        <f>IFERROR(VLOOKUP($B23,'SpEd BEA Rates by Month'!$B$4:$I$380,8,0)," ")</f>
        <v>9616.7099999999991</v>
      </c>
      <c r="T23" s="9">
        <f t="shared" si="16"/>
        <v>11059.216499999999</v>
      </c>
      <c r="U23" s="31">
        <f>VLOOKUP($B23,AAFTE!$C$4:$G$300,5,0)</f>
        <v>2.4166666666666665</v>
      </c>
      <c r="V23" s="9">
        <f t="shared" si="17"/>
        <v>26726.439874999996</v>
      </c>
    </row>
    <row r="24" spans="1:22" ht="15.75" thickBot="1" x14ac:dyDescent="0.3">
      <c r="A24" s="7" t="s">
        <v>18</v>
      </c>
      <c r="B24" s="7" t="s">
        <v>22</v>
      </c>
      <c r="C24" s="9">
        <v>8544.44</v>
      </c>
      <c r="D24" s="9">
        <v>9826.1059999999998</v>
      </c>
      <c r="E24" s="15">
        <v>7.416666666666667</v>
      </c>
      <c r="F24" s="22">
        <v>72876.952833333329</v>
      </c>
      <c r="G24" s="22">
        <f>IFERROR(VLOOKUP(B24,'SpEd BEA Rates by Month'!$B$4:$C$380,2,0)," ")</f>
        <v>9115.7000000000007</v>
      </c>
      <c r="H24" s="9">
        <f t="shared" si="18"/>
        <v>10483.055</v>
      </c>
      <c r="I24" s="15">
        <f>VLOOKUP(B24,AAFTE!$C$4:$D$300,2,0)</f>
        <v>7.833333333333333</v>
      </c>
      <c r="J24" s="22">
        <f t="shared" si="19"/>
        <v>82117.26416666666</v>
      </c>
      <c r="K24" s="22">
        <f>IFERROR(VLOOKUP($B24,'SpEd BEA Rates by Month'!$B$4:$F$380,5,0)," ")</f>
        <v>9115.7000000000007</v>
      </c>
      <c r="L24" s="9">
        <f t="shared" si="20"/>
        <v>10483.055</v>
      </c>
      <c r="M24" s="15">
        <f>VLOOKUP($B24,AAFTE!$C$4:$E$300,3,0)</f>
        <v>7.833333333333333</v>
      </c>
      <c r="N24" s="9">
        <f t="shared" si="21"/>
        <v>82117.26416666666</v>
      </c>
      <c r="O24" s="9">
        <f>IFERROR(VLOOKUP($B24,'SpEd BEA Rates by Month'!$B$4:$I$380,8,0)," ")</f>
        <v>9155.2999999999993</v>
      </c>
      <c r="P24" s="9">
        <f t="shared" si="4"/>
        <v>10528.594999999998</v>
      </c>
      <c r="Q24" s="31">
        <f>VLOOKUP($B24,AAFTE!$C$4:$F$300,4,0)</f>
        <v>7.5555555555555554</v>
      </c>
      <c r="R24" s="9">
        <f t="shared" si="5"/>
        <v>79549.384444444426</v>
      </c>
      <c r="S24" s="9">
        <f>IFERROR(VLOOKUP($B24,'SpEd BEA Rates by Month'!$B$4:$I$380,8,0)," ")</f>
        <v>9155.2999999999993</v>
      </c>
      <c r="T24" s="9">
        <f t="shared" si="16"/>
        <v>10528.594999999998</v>
      </c>
      <c r="U24" s="31">
        <f>VLOOKUP($B24,AAFTE!$C$4:$G$300,5,0)</f>
        <v>7.916666666666667</v>
      </c>
      <c r="V24" s="9">
        <f t="shared" si="17"/>
        <v>83351.377083333311</v>
      </c>
    </row>
    <row r="25" spans="1:22" ht="15.75" thickBot="1" x14ac:dyDescent="0.3">
      <c r="A25" s="7" t="s">
        <v>18</v>
      </c>
      <c r="B25" s="7" t="s">
        <v>23</v>
      </c>
      <c r="C25" s="9">
        <v>8602.7999999999993</v>
      </c>
      <c r="D25" s="9">
        <v>9893.2199999999975</v>
      </c>
      <c r="E25" s="15">
        <v>1.3333333333333333</v>
      </c>
      <c r="F25" s="22">
        <v>13190.959999999995</v>
      </c>
      <c r="G25" s="22">
        <f>IFERROR(VLOOKUP(B25,'SpEd BEA Rates by Month'!$B$4:$C$380,2,0)," ")</f>
        <v>9301.75</v>
      </c>
      <c r="H25" s="9">
        <f t="shared" si="18"/>
        <v>10697.012499999999</v>
      </c>
      <c r="I25" s="15">
        <f>VLOOKUP(B25,AAFTE!$C$4:$D$300,2,0)</f>
        <v>1.4166666666666667</v>
      </c>
      <c r="J25" s="22">
        <f t="shared" si="19"/>
        <v>15154.101041666667</v>
      </c>
      <c r="K25" s="22">
        <f>IFERROR(VLOOKUP($B25,'SpEd BEA Rates by Month'!$B$4:$F$380,5,0)," ")</f>
        <v>9301.75</v>
      </c>
      <c r="L25" s="9">
        <f t="shared" si="20"/>
        <v>10697.012499999999</v>
      </c>
      <c r="M25" s="15">
        <f>VLOOKUP($B25,AAFTE!$C$4:$E$300,3,0)</f>
        <v>1.3333333333333333</v>
      </c>
      <c r="N25" s="9">
        <f t="shared" si="21"/>
        <v>14262.683333333331</v>
      </c>
      <c r="O25" s="9">
        <f>IFERROR(VLOOKUP($B25,'SpEd BEA Rates by Month'!$B$4:$I$380,8,0)," ")</f>
        <v>9273.59</v>
      </c>
      <c r="P25" s="9">
        <f t="shared" si="4"/>
        <v>10664.628499999999</v>
      </c>
      <c r="Q25" s="31">
        <f>VLOOKUP($B25,AAFTE!$C$4:$F$300,4,0)</f>
        <v>1.2222222222222223</v>
      </c>
      <c r="R25" s="9">
        <f t="shared" si="5"/>
        <v>13034.545944444444</v>
      </c>
      <c r="S25" s="9">
        <f>IFERROR(VLOOKUP($B25,'SpEd BEA Rates by Month'!$B$4:$I$380,8,0)," ")</f>
        <v>9273.59</v>
      </c>
      <c r="T25" s="9">
        <f t="shared" si="16"/>
        <v>10664.628499999999</v>
      </c>
      <c r="U25" s="31">
        <f>VLOOKUP($B25,AAFTE!$C$4:$G$300,5,0)</f>
        <v>1.4166666666666667</v>
      </c>
      <c r="V25" s="9">
        <f t="shared" si="17"/>
        <v>15108.223708333333</v>
      </c>
    </row>
    <row r="26" spans="1:22" ht="15.75" thickBot="1" x14ac:dyDescent="0.3">
      <c r="A26" s="7" t="s">
        <v>18</v>
      </c>
      <c r="B26" s="7" t="s">
        <v>24</v>
      </c>
      <c r="C26" s="9">
        <v>8455.93</v>
      </c>
      <c r="D26" s="9">
        <v>9724.3194999999996</v>
      </c>
      <c r="E26" s="15">
        <v>0</v>
      </c>
      <c r="F26" s="22">
        <v>0</v>
      </c>
      <c r="G26" s="22">
        <f>IFERROR(VLOOKUP(B26,'SpEd BEA Rates by Month'!$B$4:$C$380,2,0)," ")</f>
        <v>9145.09</v>
      </c>
      <c r="H26" s="9">
        <f t="shared" si="18"/>
        <v>10516.853499999999</v>
      </c>
      <c r="I26" s="15">
        <f>VLOOKUP(B26,AAFTE!$C$4:$D$300,2,0)</f>
        <v>0</v>
      </c>
      <c r="J26" s="22">
        <f t="shared" si="19"/>
        <v>0</v>
      </c>
      <c r="K26" s="22">
        <f>IFERROR(VLOOKUP($B26,'SpEd BEA Rates by Month'!$B$4:$F$380,5,0)," ")</f>
        <v>9145.09</v>
      </c>
      <c r="L26" s="9">
        <f t="shared" si="20"/>
        <v>10516.853499999999</v>
      </c>
      <c r="M26" s="15">
        <f>VLOOKUP($B26,AAFTE!$C$4:$E$300,3,0)</f>
        <v>0</v>
      </c>
      <c r="N26" s="9">
        <f t="shared" si="21"/>
        <v>0</v>
      </c>
      <c r="O26" s="9">
        <f>IFERROR(VLOOKUP($B26,'SpEd BEA Rates by Month'!$B$4:$I$380,8,0)," ")</f>
        <v>8994.09</v>
      </c>
      <c r="P26" s="9">
        <f t="shared" si="4"/>
        <v>10343.2035</v>
      </c>
      <c r="Q26" s="31">
        <f>VLOOKUP($B26,AAFTE!$C$4:$F$300,4,0)</f>
        <v>0</v>
      </c>
      <c r="R26" s="9">
        <f t="shared" si="5"/>
        <v>0</v>
      </c>
      <c r="S26" s="9">
        <f>IFERROR(VLOOKUP($B26,'SpEd BEA Rates by Month'!$B$4:$I$380,8,0)," ")</f>
        <v>8994.09</v>
      </c>
      <c r="T26" s="9">
        <f t="shared" si="16"/>
        <v>10343.2035</v>
      </c>
      <c r="U26" s="31">
        <f>VLOOKUP($B26,AAFTE!$C$4:$G$300,5,0)</f>
        <v>0</v>
      </c>
      <c r="V26" s="9">
        <f t="shared" si="17"/>
        <v>0</v>
      </c>
    </row>
    <row r="27" spans="1:22" ht="15.75" thickBot="1" x14ac:dyDescent="0.3">
      <c r="A27" s="7" t="s">
        <v>18</v>
      </c>
      <c r="B27" s="7" t="s">
        <v>25</v>
      </c>
      <c r="C27" s="9">
        <v>8817.2999999999993</v>
      </c>
      <c r="D27" s="9">
        <v>10139.894999999999</v>
      </c>
      <c r="E27" s="15">
        <v>61.083333333333336</v>
      </c>
      <c r="F27" s="22">
        <v>619378.58624999993</v>
      </c>
      <c r="G27" s="22">
        <f>IFERROR(VLOOKUP(B27,'SpEd BEA Rates by Month'!$B$4:$C$380,2,0)," ")</f>
        <v>9415.1</v>
      </c>
      <c r="H27" s="9">
        <f t="shared" si="18"/>
        <v>10827.365</v>
      </c>
      <c r="I27" s="15">
        <f>VLOOKUP(B27,AAFTE!$C$4:$D$300,2,0)</f>
        <v>60.666666666666664</v>
      </c>
      <c r="J27" s="22">
        <f t="shared" si="19"/>
        <v>656860.14333333331</v>
      </c>
      <c r="K27" s="22">
        <f>IFERROR(VLOOKUP($B27,'SpEd BEA Rates by Month'!$B$4:$F$380,5,0)," ")</f>
        <v>9415.1</v>
      </c>
      <c r="L27" s="9">
        <f t="shared" si="20"/>
        <v>10827.365</v>
      </c>
      <c r="M27" s="15">
        <f>VLOOKUP($B27,AAFTE!$C$4:$E$300,3,0)</f>
        <v>53</v>
      </c>
      <c r="N27" s="9">
        <f t="shared" si="21"/>
        <v>573850.34499999997</v>
      </c>
      <c r="O27" s="9">
        <f>IFERROR(VLOOKUP($B27,'SpEd BEA Rates by Month'!$B$4:$I$380,8,0)," ")</f>
        <v>9321.23</v>
      </c>
      <c r="P27" s="9">
        <f t="shared" si="4"/>
        <v>10719.414499999999</v>
      </c>
      <c r="Q27" s="31">
        <f>VLOOKUP($B27,AAFTE!$C$4:$F$300,4,0)</f>
        <v>54</v>
      </c>
      <c r="R27" s="9">
        <f t="shared" si="5"/>
        <v>578848.38299999991</v>
      </c>
      <c r="S27" s="9">
        <f>IFERROR(VLOOKUP($B27,'SpEd BEA Rates by Month'!$B$4:$I$380,8,0)," ")</f>
        <v>9321.23</v>
      </c>
      <c r="T27" s="9">
        <f t="shared" si="16"/>
        <v>10719.414499999999</v>
      </c>
      <c r="U27" s="31">
        <f>VLOOKUP($B27,AAFTE!$C$4:$G$300,5,0)</f>
        <v>55.083333333333336</v>
      </c>
      <c r="V27" s="9">
        <f t="shared" si="17"/>
        <v>590461.08204166661</v>
      </c>
    </row>
    <row r="28" spans="1:22" ht="15.75" thickBot="1" x14ac:dyDescent="0.3">
      <c r="A28" s="6" t="s">
        <v>339</v>
      </c>
      <c r="B28" s="6" t="s">
        <v>855</v>
      </c>
      <c r="C28" s="41"/>
      <c r="D28" s="13">
        <v>10094.769964878047</v>
      </c>
      <c r="E28" s="34">
        <v>85.416666666666671</v>
      </c>
      <c r="F28" s="23">
        <v>862261.6011666666</v>
      </c>
      <c r="G28" s="26" t="str">
        <f>IFERROR(VLOOKUP(B28,'SpEd BEA Rates by Month'!$B$4:$C$380,2,0)," ")</f>
        <v xml:space="preserve"> </v>
      </c>
      <c r="H28" s="12">
        <f>J28/I28</f>
        <v>10786.693292434531</v>
      </c>
      <c r="I28" s="17">
        <f>SUM(I21:I27)</f>
        <v>85.916666666666657</v>
      </c>
      <c r="J28" s="26">
        <f>SUM(J21:J27)</f>
        <v>926756.73204166663</v>
      </c>
      <c r="K28" s="10"/>
      <c r="L28" s="11">
        <f>N28/M28</f>
        <v>10784.225328421055</v>
      </c>
      <c r="M28" s="27">
        <f>SUM(M21:M27)</f>
        <v>79.166666666666657</v>
      </c>
      <c r="N28" s="11">
        <f>SUM(N21:N27)</f>
        <v>853751.17183333333</v>
      </c>
      <c r="O28" s="29"/>
      <c r="P28" s="29">
        <f>R28/Q28</f>
        <v>10722.58635250338</v>
      </c>
      <c r="Q28" s="32">
        <f>SUM(Q21:Q27)</f>
        <v>82.111111111111114</v>
      </c>
      <c r="R28" s="29">
        <f>SUM(R21:R27)</f>
        <v>880443.47938888869</v>
      </c>
      <c r="S28" s="67"/>
      <c r="T28" s="67">
        <f>V28/U28</f>
        <v>10719.884470499999</v>
      </c>
      <c r="U28" s="68">
        <f>SUM(U21:U27)</f>
        <v>83.333333333333343</v>
      </c>
      <c r="V28" s="67">
        <f>SUM(V21:V27)</f>
        <v>893323.70587499999</v>
      </c>
    </row>
    <row r="29" spans="1:22" ht="15.75" thickBot="1" x14ac:dyDescent="0.3">
      <c r="A29" s="6"/>
      <c r="B29" s="6" t="s">
        <v>379</v>
      </c>
      <c r="C29" s="41"/>
      <c r="D29" s="13">
        <v>799.16928888617872</v>
      </c>
      <c r="E29" s="16"/>
      <c r="F29" s="23"/>
      <c r="G29" s="26" t="str">
        <f>IFERROR(VLOOKUP(B29,'SpEd BEA Rates by Month'!$B$4:$C$380,2,0)," ")</f>
        <v xml:space="preserve"> </v>
      </c>
      <c r="H29" s="12">
        <f>(H28/12)*0.95</f>
        <v>853.94655231773368</v>
      </c>
      <c r="I29" s="17"/>
      <c r="J29" s="26"/>
      <c r="K29" s="10"/>
      <c r="L29" s="11">
        <f>(L28/12)*0.95</f>
        <v>853.7511718333335</v>
      </c>
      <c r="M29" s="27"/>
      <c r="N29" s="11"/>
      <c r="O29" s="29"/>
      <c r="P29" s="29">
        <f>(P28/12)*0.95</f>
        <v>848.87141957318431</v>
      </c>
      <c r="Q29" s="32"/>
      <c r="R29" s="29"/>
      <c r="S29" s="67"/>
      <c r="T29" s="67">
        <f>(T28/12)*0.95</f>
        <v>848.65752058124997</v>
      </c>
      <c r="U29" s="68"/>
      <c r="V29" s="67"/>
    </row>
    <row r="30" spans="1:22" ht="15.75" thickBot="1" x14ac:dyDescent="0.3">
      <c r="A30" s="7" t="s">
        <v>26</v>
      </c>
      <c r="B30" s="7" t="s">
        <v>27</v>
      </c>
      <c r="C30" s="9">
        <v>8720.64</v>
      </c>
      <c r="D30" s="9">
        <v>10028.735999999999</v>
      </c>
      <c r="E30" s="15">
        <v>3.25</v>
      </c>
      <c r="F30" s="22">
        <v>32593.391999999996</v>
      </c>
      <c r="G30" s="22">
        <f>IFERROR(VLOOKUP(B30,'SpEd BEA Rates by Month'!$B$4:$C$380,2,0)," ")</f>
        <v>9330.81</v>
      </c>
      <c r="H30" s="9">
        <f>G30*1.15</f>
        <v>10730.431499999999</v>
      </c>
      <c r="I30" s="15">
        <f>VLOOKUP(B30,AAFTE!$C$4:$D$300,2,0)</f>
        <v>3</v>
      </c>
      <c r="J30" s="22">
        <f>H30*I30</f>
        <v>32191.294499999996</v>
      </c>
      <c r="K30" s="22">
        <f>IFERROR(VLOOKUP($B30,'SpEd BEA Rates by Month'!$B$4:$F$380,5,0)," ")</f>
        <v>9330.81</v>
      </c>
      <c r="L30" s="9">
        <f>K30*1.15</f>
        <v>10730.431499999999</v>
      </c>
      <c r="M30" s="15">
        <f>VLOOKUP($B30,AAFTE!$C$4:$E$300,3,0)</f>
        <v>2.1666666666666665</v>
      </c>
      <c r="N30" s="9">
        <f>L30*M30</f>
        <v>23249.268249999997</v>
      </c>
      <c r="O30" s="9">
        <f>IFERROR(VLOOKUP($B30,'SpEd BEA Rates by Month'!$B$4:$I$380,8,0)," ")</f>
        <v>9280.09</v>
      </c>
      <c r="P30" s="9">
        <f t="shared" si="4"/>
        <v>10672.103499999999</v>
      </c>
      <c r="Q30" s="31">
        <f>VLOOKUP($B30,AAFTE!$C$4:$F$300,4,0)</f>
        <v>2.6666666666666665</v>
      </c>
      <c r="R30" s="9">
        <f t="shared" si="5"/>
        <v>28458.942666666662</v>
      </c>
      <c r="S30" s="9">
        <f>IFERROR(VLOOKUP($B30,'SpEd BEA Rates by Month'!$B$4:$I$380,8,0)," ")</f>
        <v>9280.09</v>
      </c>
      <c r="T30" s="9">
        <f t="shared" ref="T30:T34" si="22">S30*1.15</f>
        <v>10672.103499999999</v>
      </c>
      <c r="U30" s="31">
        <f>VLOOKUP($B30,AAFTE!$C$4:$G$300,5,0)</f>
        <v>2.5</v>
      </c>
      <c r="V30" s="9">
        <f t="shared" ref="V30:V34" si="23">T30*U30</f>
        <v>26680.258749999997</v>
      </c>
    </row>
    <row r="31" spans="1:22" ht="15.75" thickBot="1" x14ac:dyDescent="0.3">
      <c r="A31" s="7" t="s">
        <v>26</v>
      </c>
      <c r="B31" s="7" t="s">
        <v>28</v>
      </c>
      <c r="C31" s="9">
        <v>8465.9699999999993</v>
      </c>
      <c r="D31" s="9">
        <v>9735.8654999999981</v>
      </c>
      <c r="E31" s="15">
        <v>0.58333333333333337</v>
      </c>
      <c r="F31" s="22">
        <v>5679.2548749999996</v>
      </c>
      <c r="G31" s="22">
        <f>IFERROR(VLOOKUP(B31,'SpEd BEA Rates by Month'!$B$4:$C$380,2,0)," ")</f>
        <v>9044.64</v>
      </c>
      <c r="H31" s="9">
        <f t="shared" ref="H31:H34" si="24">G31*1.15</f>
        <v>10401.335999999999</v>
      </c>
      <c r="I31" s="15">
        <f>VLOOKUP(B31,AAFTE!$C$4:$D$300,2,0)</f>
        <v>0.5</v>
      </c>
      <c r="J31" s="22">
        <f t="shared" ref="J31:J34" si="25">H31*I31</f>
        <v>5200.6679999999997</v>
      </c>
      <c r="K31" s="22">
        <f>IFERROR(VLOOKUP($B31,'SpEd BEA Rates by Month'!$B$4:$F$380,5,0)," ")</f>
        <v>9044.64</v>
      </c>
      <c r="L31" s="9">
        <f t="shared" ref="L31:L34" si="26">K31*1.15</f>
        <v>10401.335999999999</v>
      </c>
      <c r="M31" s="15">
        <f>VLOOKUP($B31,AAFTE!$C$4:$E$300,3,0)</f>
        <v>0</v>
      </c>
      <c r="N31" s="9">
        <f t="shared" ref="N31:N34" si="27">L31*M31</f>
        <v>0</v>
      </c>
      <c r="O31" s="9">
        <f>IFERROR(VLOOKUP($B31,'SpEd BEA Rates by Month'!$B$4:$I$380,8,0)," ")</f>
        <v>9034.94</v>
      </c>
      <c r="P31" s="9">
        <f t="shared" si="4"/>
        <v>10390.181</v>
      </c>
      <c r="Q31" s="31">
        <f>VLOOKUP($B31,AAFTE!$C$4:$F$300,4,0)</f>
        <v>0</v>
      </c>
      <c r="R31" s="9">
        <f t="shared" si="5"/>
        <v>0</v>
      </c>
      <c r="S31" s="9">
        <f>IFERROR(VLOOKUP($B31,'SpEd BEA Rates by Month'!$B$4:$I$380,8,0)," ")</f>
        <v>9034.94</v>
      </c>
      <c r="T31" s="9">
        <f t="shared" si="22"/>
        <v>10390.181</v>
      </c>
      <c r="U31" s="31">
        <f>VLOOKUP($B31,AAFTE!$C$4:$G$300,5,0)</f>
        <v>0</v>
      </c>
      <c r="V31" s="9">
        <f t="shared" si="23"/>
        <v>0</v>
      </c>
    </row>
    <row r="32" spans="1:22" ht="15.75" thickBot="1" x14ac:dyDescent="0.3">
      <c r="A32" s="7" t="s">
        <v>26</v>
      </c>
      <c r="B32" s="7" t="s">
        <v>29</v>
      </c>
      <c r="C32" s="9">
        <v>8888.39</v>
      </c>
      <c r="D32" s="9">
        <v>10221.648499999999</v>
      </c>
      <c r="E32" s="15">
        <v>21.916666666666668</v>
      </c>
      <c r="F32" s="22">
        <v>224024.46295833334</v>
      </c>
      <c r="G32" s="22">
        <f>IFERROR(VLOOKUP(B32,'SpEd BEA Rates by Month'!$B$4:$C$380,2,0)," ")</f>
        <v>9507.94</v>
      </c>
      <c r="H32" s="9">
        <f t="shared" si="24"/>
        <v>10934.130999999999</v>
      </c>
      <c r="I32" s="15">
        <f>VLOOKUP(B32,AAFTE!$C$4:$D$300,2,0)</f>
        <v>21.5</v>
      </c>
      <c r="J32" s="22">
        <f t="shared" si="25"/>
        <v>235083.81649999999</v>
      </c>
      <c r="K32" s="22">
        <f>IFERROR(VLOOKUP($B32,'SpEd BEA Rates by Month'!$B$4:$F$380,5,0)," ")</f>
        <v>9507.94</v>
      </c>
      <c r="L32" s="9">
        <f t="shared" si="26"/>
        <v>10934.130999999999</v>
      </c>
      <c r="M32" s="15">
        <f>VLOOKUP($B32,AAFTE!$C$4:$E$300,3,0)</f>
        <v>23.666666666666668</v>
      </c>
      <c r="N32" s="9">
        <f t="shared" si="27"/>
        <v>258774.43366666668</v>
      </c>
      <c r="O32" s="9">
        <f>IFERROR(VLOOKUP($B32,'SpEd BEA Rates by Month'!$B$4:$I$380,8,0)," ")</f>
        <v>9457.07</v>
      </c>
      <c r="P32" s="9">
        <f t="shared" si="4"/>
        <v>10875.630499999999</v>
      </c>
      <c r="Q32" s="31">
        <f>VLOOKUP($B32,AAFTE!$C$4:$F$300,4,0)</f>
        <v>24.666666666666668</v>
      </c>
      <c r="R32" s="9">
        <f t="shared" si="5"/>
        <v>268265.55233333335</v>
      </c>
      <c r="S32" s="9">
        <f>IFERROR(VLOOKUP($B32,'SpEd BEA Rates by Month'!$B$4:$I$380,8,0)," ")</f>
        <v>9457.07</v>
      </c>
      <c r="T32" s="9">
        <f t="shared" si="22"/>
        <v>10875.630499999999</v>
      </c>
      <c r="U32" s="31">
        <f>VLOOKUP($B32,AAFTE!$C$4:$G$300,5,0)</f>
        <v>23.166666666666668</v>
      </c>
      <c r="V32" s="9">
        <f t="shared" si="23"/>
        <v>251952.10658333334</v>
      </c>
    </row>
    <row r="33" spans="1:22" ht="15.75" thickBot="1" x14ac:dyDescent="0.3">
      <c r="A33" s="7" t="s">
        <v>26</v>
      </c>
      <c r="B33" s="7" t="s">
        <v>30</v>
      </c>
      <c r="C33" s="9">
        <v>8306.02</v>
      </c>
      <c r="D33" s="9">
        <v>9551.9229999999989</v>
      </c>
      <c r="E33" s="15">
        <v>3.9166666666666665</v>
      </c>
      <c r="F33" s="22">
        <v>37411.698416666659</v>
      </c>
      <c r="G33" s="22">
        <f>IFERROR(VLOOKUP(B33,'SpEd BEA Rates by Month'!$B$4:$C$380,2,0)," ")</f>
        <v>8873.93</v>
      </c>
      <c r="H33" s="9">
        <f t="shared" si="24"/>
        <v>10205.0195</v>
      </c>
      <c r="I33" s="15">
        <f>VLOOKUP(B33,AAFTE!$C$4:$D$300,2,0)</f>
        <v>4.25</v>
      </c>
      <c r="J33" s="22">
        <f t="shared" si="25"/>
        <v>43371.332875</v>
      </c>
      <c r="K33" s="22">
        <f>IFERROR(VLOOKUP($B33,'SpEd BEA Rates by Month'!$B$4:$F$380,5,0)," ")</f>
        <v>8873.93</v>
      </c>
      <c r="L33" s="9">
        <f t="shared" si="26"/>
        <v>10205.0195</v>
      </c>
      <c r="M33" s="15">
        <f>VLOOKUP($B33,AAFTE!$C$4:$E$300,3,0)</f>
        <v>5.333333333333333</v>
      </c>
      <c r="N33" s="9">
        <f t="shared" si="27"/>
        <v>54426.770666666664</v>
      </c>
      <c r="O33" s="9">
        <f>IFERROR(VLOOKUP($B33,'SpEd BEA Rates by Month'!$B$4:$I$380,8,0)," ")</f>
        <v>8912.84</v>
      </c>
      <c r="P33" s="9">
        <f t="shared" si="4"/>
        <v>10249.766</v>
      </c>
      <c r="Q33" s="31">
        <f>VLOOKUP($B33,AAFTE!$C$4:$F$300,4,0)</f>
        <v>5.1111111111111107</v>
      </c>
      <c r="R33" s="9">
        <f t="shared" si="5"/>
        <v>52387.69288888888</v>
      </c>
      <c r="S33" s="9">
        <f>IFERROR(VLOOKUP($B33,'SpEd BEA Rates by Month'!$B$4:$I$380,8,0)," ")</f>
        <v>8912.84</v>
      </c>
      <c r="T33" s="9">
        <f t="shared" si="22"/>
        <v>10249.766</v>
      </c>
      <c r="U33" s="31">
        <f>VLOOKUP($B33,AAFTE!$C$4:$G$300,5,0)</f>
        <v>5.416666666666667</v>
      </c>
      <c r="V33" s="9">
        <f t="shared" si="23"/>
        <v>55519.565833333334</v>
      </c>
    </row>
    <row r="34" spans="1:22" ht="15.75" thickBot="1" x14ac:dyDescent="0.3">
      <c r="A34" s="7" t="s">
        <v>26</v>
      </c>
      <c r="B34" s="7" t="s">
        <v>31</v>
      </c>
      <c r="C34" s="9">
        <v>8959.08</v>
      </c>
      <c r="D34" s="9">
        <v>10302.941999999999</v>
      </c>
      <c r="E34" s="15">
        <v>8.3333333333333339</v>
      </c>
      <c r="F34" s="22">
        <v>85857.85</v>
      </c>
      <c r="G34" s="22">
        <f>IFERROR(VLOOKUP(B34,'SpEd BEA Rates by Month'!$B$4:$C$380,2,0)," ")</f>
        <v>9573.25</v>
      </c>
      <c r="H34" s="9">
        <f t="shared" si="24"/>
        <v>11009.237499999999</v>
      </c>
      <c r="I34" s="15">
        <f>VLOOKUP(B34,AAFTE!$C$4:$D$300,2,0)</f>
        <v>8.5</v>
      </c>
      <c r="J34" s="22">
        <f t="shared" si="25"/>
        <v>93578.518749999988</v>
      </c>
      <c r="K34" s="22">
        <f>IFERROR(VLOOKUP($B34,'SpEd BEA Rates by Month'!$B$4:$F$380,5,0)," ")</f>
        <v>9573.25</v>
      </c>
      <c r="L34" s="9">
        <f t="shared" si="26"/>
        <v>11009.237499999999</v>
      </c>
      <c r="M34" s="15">
        <f>VLOOKUP($B34,AAFTE!$C$4:$E$300,3,0)</f>
        <v>9</v>
      </c>
      <c r="N34" s="9">
        <f t="shared" si="27"/>
        <v>99083.137499999997</v>
      </c>
      <c r="O34" s="9">
        <f>IFERROR(VLOOKUP($B34,'SpEd BEA Rates by Month'!$B$4:$I$380,8,0)," ")</f>
        <v>9533.98</v>
      </c>
      <c r="P34" s="9">
        <f t="shared" si="4"/>
        <v>10964.076999999999</v>
      </c>
      <c r="Q34" s="31">
        <f>VLOOKUP($B34,AAFTE!$C$4:$F$300,4,0)</f>
        <v>9.1111111111111107</v>
      </c>
      <c r="R34" s="9">
        <f t="shared" si="5"/>
        <v>99894.923777777774</v>
      </c>
      <c r="S34" s="9">
        <f>IFERROR(VLOOKUP($B34,'SpEd BEA Rates by Month'!$B$4:$I$380,8,0)," ")</f>
        <v>9533.98</v>
      </c>
      <c r="T34" s="9">
        <f t="shared" si="22"/>
        <v>10964.076999999999</v>
      </c>
      <c r="U34" s="31">
        <f>VLOOKUP($B34,AAFTE!$C$4:$G$300,5,0)</f>
        <v>9.25</v>
      </c>
      <c r="V34" s="9">
        <f t="shared" si="23"/>
        <v>101417.71225</v>
      </c>
    </row>
    <row r="35" spans="1:22" ht="15.75" thickBot="1" x14ac:dyDescent="0.3">
      <c r="A35" s="6" t="s">
        <v>340</v>
      </c>
      <c r="B35" s="6" t="s">
        <v>855</v>
      </c>
      <c r="C35" s="41"/>
      <c r="D35" s="13">
        <v>10146.491006578946</v>
      </c>
      <c r="E35" s="34">
        <v>38</v>
      </c>
      <c r="F35" s="23">
        <v>385566.65824999998</v>
      </c>
      <c r="G35" s="26" t="str">
        <f>IFERROR(VLOOKUP(B35,'SpEd BEA Rates by Month'!$B$4:$C$380,2,0)," ")</f>
        <v xml:space="preserve"> </v>
      </c>
      <c r="H35" s="12">
        <f>J35/I35</f>
        <v>10845.712069536423</v>
      </c>
      <c r="I35" s="17">
        <f>SUM(I30:I34)</f>
        <v>37.75</v>
      </c>
      <c r="J35" s="26">
        <f>SUM(J30:J34)</f>
        <v>409425.63062499999</v>
      </c>
      <c r="K35" s="10"/>
      <c r="L35" s="11">
        <f>N35/M35</f>
        <v>10843.160417012448</v>
      </c>
      <c r="M35" s="27">
        <f>SUM(M30:M34)</f>
        <v>40.166666666666671</v>
      </c>
      <c r="N35" s="11">
        <f>SUM(N30:N34)</f>
        <v>435533.61008333339</v>
      </c>
      <c r="O35" s="29"/>
      <c r="P35" s="29">
        <f>R35/Q35</f>
        <v>10804.983970588235</v>
      </c>
      <c r="Q35" s="32">
        <f>SUM(Q30:Q34)</f>
        <v>41.555555555555557</v>
      </c>
      <c r="R35" s="29">
        <f>SUM(R30:R34)</f>
        <v>449007.11166666663</v>
      </c>
      <c r="S35" s="67"/>
      <c r="T35" s="67">
        <f>V35/U35</f>
        <v>10799.247357438016</v>
      </c>
      <c r="U35" s="68">
        <f>SUM(U30:U34)</f>
        <v>40.333333333333336</v>
      </c>
      <c r="V35" s="67">
        <f>SUM(V30:V34)</f>
        <v>435569.64341666666</v>
      </c>
    </row>
    <row r="36" spans="1:22" ht="15.75" thickBot="1" x14ac:dyDescent="0.3">
      <c r="A36" s="6"/>
      <c r="B36" s="6" t="s">
        <v>379</v>
      </c>
      <c r="C36" s="41"/>
      <c r="D36" s="13">
        <v>803.26387135416655</v>
      </c>
      <c r="E36" s="16"/>
      <c r="F36" s="23"/>
      <c r="G36" s="26" t="str">
        <f>IFERROR(VLOOKUP(B36,'SpEd BEA Rates by Month'!$B$4:$C$380,2,0)," ")</f>
        <v xml:space="preserve"> </v>
      </c>
      <c r="H36" s="12">
        <f>(H35/12)*0.95</f>
        <v>858.61887217163348</v>
      </c>
      <c r="I36" s="17"/>
      <c r="J36" s="26"/>
      <c r="K36" s="10"/>
      <c r="L36" s="11">
        <f>(L35/12)*0.95</f>
        <v>858.41686634681878</v>
      </c>
      <c r="M36" s="27"/>
      <c r="N36" s="11"/>
      <c r="O36" s="29"/>
      <c r="P36" s="29">
        <f>(P35/12)*0.95</f>
        <v>855.39456433823523</v>
      </c>
      <c r="Q36" s="32"/>
      <c r="R36" s="29"/>
      <c r="S36" s="67"/>
      <c r="T36" s="67">
        <f>(T35/12)*0.95</f>
        <v>854.94041579717623</v>
      </c>
      <c r="U36" s="68"/>
      <c r="V36" s="67"/>
    </row>
    <row r="37" spans="1:22" ht="15.75" thickBot="1" x14ac:dyDescent="0.3">
      <c r="A37" s="7" t="s">
        <v>32</v>
      </c>
      <c r="B37" s="7" t="s">
        <v>33</v>
      </c>
      <c r="C37" s="9">
        <v>8949.35</v>
      </c>
      <c r="D37" s="9">
        <v>10291.752500000001</v>
      </c>
      <c r="E37" s="15">
        <v>70.833333333333329</v>
      </c>
      <c r="F37" s="22">
        <v>728999.13541666663</v>
      </c>
      <c r="G37" s="22">
        <f>IFERROR(VLOOKUP(B37,'SpEd BEA Rates by Month'!$B$4:$C$380,2,0)," ")</f>
        <v>9620.2199999999993</v>
      </c>
      <c r="H37" s="9">
        <f>G37*1.15</f>
        <v>11063.252999999999</v>
      </c>
      <c r="I37" s="15">
        <f>VLOOKUP(B37,AAFTE!$C$4:$D$300,2,0)</f>
        <v>72.166666666666657</v>
      </c>
      <c r="J37" s="22">
        <f>H37*I37</f>
        <v>798398.09149999986</v>
      </c>
      <c r="K37" s="22">
        <f>IFERROR(VLOOKUP($B37,'SpEd BEA Rates by Month'!$B$4:$F$380,5,0)," ")</f>
        <v>9620.2199999999993</v>
      </c>
      <c r="L37" s="9">
        <f>K37*1.15</f>
        <v>11063.252999999999</v>
      </c>
      <c r="M37" s="15">
        <f>VLOOKUP($B37,AAFTE!$C$4:$E$300,3,0)</f>
        <v>76.166666666666671</v>
      </c>
      <c r="N37" s="9">
        <f>L37*M37</f>
        <v>842651.10349999997</v>
      </c>
      <c r="O37" s="9">
        <f>IFERROR(VLOOKUP($B37,'SpEd BEA Rates by Month'!$B$4:$I$380,8,0)," ")</f>
        <v>9624.1200000000008</v>
      </c>
      <c r="P37" s="9">
        <f t="shared" si="4"/>
        <v>11067.737999999999</v>
      </c>
      <c r="Q37" s="31">
        <f>VLOOKUP($B37,AAFTE!$C$4:$F$300,4,0)</f>
        <v>78</v>
      </c>
      <c r="R37" s="9">
        <f t="shared" si="5"/>
        <v>863283.5639999999</v>
      </c>
      <c r="S37" s="9">
        <f>IFERROR(VLOOKUP($B37,'SpEd BEA Rates by Month'!$B$4:$I$380,8,0)," ")</f>
        <v>9624.1200000000008</v>
      </c>
      <c r="T37" s="9">
        <f t="shared" ref="T37:T45" si="28">S37*1.15</f>
        <v>11067.737999999999</v>
      </c>
      <c r="U37" s="31">
        <f>VLOOKUP($B37,AAFTE!$C$4:$G$300,5,0)</f>
        <v>77.916666666666671</v>
      </c>
      <c r="V37" s="9">
        <f t="shared" ref="V37:V45" si="29">T37*U37</f>
        <v>862361.25250000006</v>
      </c>
    </row>
    <row r="38" spans="1:22" ht="15.75" thickBot="1" x14ac:dyDescent="0.3">
      <c r="A38" s="7" t="s">
        <v>32</v>
      </c>
      <c r="B38" s="7" t="s">
        <v>34</v>
      </c>
      <c r="C38" s="9">
        <v>9159.01</v>
      </c>
      <c r="D38" s="9">
        <v>10532.861499999999</v>
      </c>
      <c r="E38" s="15">
        <v>25.833333333333332</v>
      </c>
      <c r="F38" s="22">
        <v>272098.92208333331</v>
      </c>
      <c r="G38" s="22">
        <f>IFERROR(VLOOKUP(B38,'SpEd BEA Rates by Month'!$B$4:$C$380,2,0)," ")</f>
        <v>9737.2000000000007</v>
      </c>
      <c r="H38" s="9">
        <f t="shared" ref="H38:H45" si="30">G38*1.15</f>
        <v>11197.78</v>
      </c>
      <c r="I38" s="15">
        <f>VLOOKUP(B38,AAFTE!$C$4:$D$300,2,0)</f>
        <v>26.833333333333332</v>
      </c>
      <c r="J38" s="22">
        <f t="shared" ref="J38:J45" si="31">H38*I38</f>
        <v>300473.76333333337</v>
      </c>
      <c r="K38" s="22">
        <f>IFERROR(VLOOKUP($B38,'SpEd BEA Rates by Month'!$B$4:$F$380,5,0)," ")</f>
        <v>9737.2000000000007</v>
      </c>
      <c r="L38" s="9">
        <f t="shared" ref="L38:L45" si="32">K38*1.15</f>
        <v>11197.78</v>
      </c>
      <c r="M38" s="15">
        <f>VLOOKUP($B38,AAFTE!$C$4:$E$300,3,0)</f>
        <v>32.5</v>
      </c>
      <c r="N38" s="9">
        <f t="shared" ref="N38:N45" si="33">L38*M38</f>
        <v>363927.85000000003</v>
      </c>
      <c r="O38" s="9">
        <f>IFERROR(VLOOKUP($B38,'SpEd BEA Rates by Month'!$B$4:$I$380,8,0)," ")</f>
        <v>9783.82</v>
      </c>
      <c r="P38" s="9">
        <f t="shared" si="4"/>
        <v>11251.392999999998</v>
      </c>
      <c r="Q38" s="31">
        <f>VLOOKUP($B38,AAFTE!$C$4:$F$300,4,0)</f>
        <v>32.777777777777779</v>
      </c>
      <c r="R38" s="9">
        <f t="shared" si="5"/>
        <v>368795.65944444441</v>
      </c>
      <c r="S38" s="9">
        <f>IFERROR(VLOOKUP($B38,'SpEd BEA Rates by Month'!$B$4:$I$380,8,0)," ")</f>
        <v>9783.82</v>
      </c>
      <c r="T38" s="9">
        <f t="shared" si="28"/>
        <v>11251.392999999998</v>
      </c>
      <c r="U38" s="31">
        <f>VLOOKUP($B38,AAFTE!$C$4:$G$300,5,0)</f>
        <v>33.083333333333336</v>
      </c>
      <c r="V38" s="9">
        <f t="shared" si="29"/>
        <v>372233.58508333331</v>
      </c>
    </row>
    <row r="39" spans="1:22" ht="15.75" thickBot="1" x14ac:dyDescent="0.3">
      <c r="A39" s="7" t="s">
        <v>32</v>
      </c>
      <c r="B39" s="7" t="s">
        <v>35</v>
      </c>
      <c r="C39" s="9">
        <v>8958.61</v>
      </c>
      <c r="D39" s="9">
        <v>10302.4015</v>
      </c>
      <c r="E39" s="15">
        <v>162.16666666666666</v>
      </c>
      <c r="F39" s="22">
        <v>1670706.1099166665</v>
      </c>
      <c r="G39" s="22">
        <f>IFERROR(VLOOKUP(B39,'SpEd BEA Rates by Month'!$B$4:$C$380,2,0)," ")</f>
        <v>9614.18</v>
      </c>
      <c r="H39" s="9">
        <f t="shared" si="30"/>
        <v>11056.306999999999</v>
      </c>
      <c r="I39" s="15">
        <f>VLOOKUP(B39,AAFTE!$C$4:$D$300,2,0)</f>
        <v>166.08333333333334</v>
      </c>
      <c r="J39" s="22">
        <f t="shared" si="31"/>
        <v>1836268.3209166666</v>
      </c>
      <c r="K39" s="22">
        <f>IFERROR(VLOOKUP($B39,'SpEd BEA Rates by Month'!$B$4:$F$380,5,0)," ")</f>
        <v>9614.18</v>
      </c>
      <c r="L39" s="9">
        <f t="shared" si="32"/>
        <v>11056.306999999999</v>
      </c>
      <c r="M39" s="15">
        <f>VLOOKUP($B39,AAFTE!$C$4:$E$300,3,0)</f>
        <v>186.16666666666669</v>
      </c>
      <c r="N39" s="9">
        <f t="shared" si="33"/>
        <v>2058315.8198333334</v>
      </c>
      <c r="O39" s="9">
        <f>IFERROR(VLOOKUP($B39,'SpEd BEA Rates by Month'!$B$4:$I$380,8,0)," ")</f>
        <v>9626.68</v>
      </c>
      <c r="P39" s="9">
        <f t="shared" si="4"/>
        <v>11070.681999999999</v>
      </c>
      <c r="Q39" s="31">
        <f>VLOOKUP($B39,AAFTE!$C$4:$F$300,4,0)</f>
        <v>186.77777777777777</v>
      </c>
      <c r="R39" s="9">
        <f t="shared" si="5"/>
        <v>2067757.3824444441</v>
      </c>
      <c r="S39" s="9">
        <f>IFERROR(VLOOKUP($B39,'SpEd BEA Rates by Month'!$B$4:$I$380,8,0)," ")</f>
        <v>9626.68</v>
      </c>
      <c r="T39" s="9">
        <f t="shared" si="28"/>
        <v>11070.681999999999</v>
      </c>
      <c r="U39" s="31">
        <f>VLOOKUP($B39,AAFTE!$C$4:$G$300,5,0)</f>
        <v>185.75</v>
      </c>
      <c r="V39" s="9">
        <f t="shared" si="29"/>
        <v>2056379.1814999997</v>
      </c>
    </row>
    <row r="40" spans="1:22" ht="15.75" thickBot="1" x14ac:dyDescent="0.3">
      <c r="A40" s="7" t="s">
        <v>32</v>
      </c>
      <c r="B40" s="7" t="s">
        <v>36</v>
      </c>
      <c r="C40" s="9">
        <v>8940.17</v>
      </c>
      <c r="D40" s="9">
        <v>10281.1955</v>
      </c>
      <c r="E40" s="15">
        <v>1</v>
      </c>
      <c r="F40" s="22">
        <v>10281.1955</v>
      </c>
      <c r="G40" s="22">
        <f>IFERROR(VLOOKUP(B40,'SpEd BEA Rates by Month'!$B$4:$C$380,2,0)," ")</f>
        <v>9707.99</v>
      </c>
      <c r="H40" s="9">
        <f t="shared" si="30"/>
        <v>11164.188499999998</v>
      </c>
      <c r="I40" s="15">
        <f>VLOOKUP(B40,AAFTE!$C$4:$D$300,2,0)</f>
        <v>1.0833333333333333</v>
      </c>
      <c r="J40" s="22">
        <f t="shared" si="31"/>
        <v>12094.537541666665</v>
      </c>
      <c r="K40" s="22">
        <f>IFERROR(VLOOKUP($B40,'SpEd BEA Rates by Month'!$B$4:$F$380,5,0)," ")</f>
        <v>9707.99</v>
      </c>
      <c r="L40" s="9">
        <f t="shared" si="32"/>
        <v>11164.188499999998</v>
      </c>
      <c r="M40" s="15">
        <f>VLOOKUP($B40,AAFTE!$C$4:$E$300,3,0)</f>
        <v>1</v>
      </c>
      <c r="N40" s="9">
        <f t="shared" si="33"/>
        <v>11164.188499999998</v>
      </c>
      <c r="O40" s="9">
        <f>IFERROR(VLOOKUP($B40,'SpEd BEA Rates by Month'!$B$4:$I$380,8,0)," ")</f>
        <v>9635.86</v>
      </c>
      <c r="P40" s="9">
        <f t="shared" si="4"/>
        <v>11081.239</v>
      </c>
      <c r="Q40" s="31">
        <f>VLOOKUP($B40,AAFTE!$C$4:$F$300,4,0)</f>
        <v>1</v>
      </c>
      <c r="R40" s="9">
        <f t="shared" si="5"/>
        <v>11081.239</v>
      </c>
      <c r="S40" s="9">
        <f>IFERROR(VLOOKUP($B40,'SpEd BEA Rates by Month'!$B$4:$I$380,8,0)," ")</f>
        <v>9635.86</v>
      </c>
      <c r="T40" s="9">
        <f t="shared" si="28"/>
        <v>11081.239</v>
      </c>
      <c r="U40" s="31">
        <f>VLOOKUP($B40,AAFTE!$C$4:$G$300,5,0)</f>
        <v>1.0833333333333335</v>
      </c>
      <c r="V40" s="9">
        <f t="shared" si="29"/>
        <v>12004.675583333334</v>
      </c>
    </row>
    <row r="41" spans="1:22" ht="15.75" thickBot="1" x14ac:dyDescent="0.3">
      <c r="A41" s="7" t="s">
        <v>32</v>
      </c>
      <c r="B41" s="7" t="s">
        <v>37</v>
      </c>
      <c r="C41" s="9">
        <v>8999.7900000000009</v>
      </c>
      <c r="D41" s="9">
        <v>10349.7585</v>
      </c>
      <c r="E41" s="15">
        <v>14.333333333333334</v>
      </c>
      <c r="F41" s="22">
        <v>148346.5385</v>
      </c>
      <c r="G41" s="22">
        <f>IFERROR(VLOOKUP(B41,'SpEd BEA Rates by Month'!$B$4:$C$380,2,0)," ")</f>
        <v>9666.36</v>
      </c>
      <c r="H41" s="9">
        <f t="shared" si="30"/>
        <v>11116.314</v>
      </c>
      <c r="I41" s="15">
        <f>VLOOKUP(B41,AAFTE!$C$4:$D$300,2,0)</f>
        <v>14.333333333333332</v>
      </c>
      <c r="J41" s="22">
        <f t="shared" si="31"/>
        <v>159333.834</v>
      </c>
      <c r="K41" s="22">
        <f>IFERROR(VLOOKUP($B41,'SpEd BEA Rates by Month'!$B$4:$F$380,5,0)," ")</f>
        <v>9666.36</v>
      </c>
      <c r="L41" s="9">
        <f t="shared" si="32"/>
        <v>11116.314</v>
      </c>
      <c r="M41" s="15">
        <f>VLOOKUP($B41,AAFTE!$C$4:$E$300,3,0)</f>
        <v>9.6666666666666661</v>
      </c>
      <c r="N41" s="9">
        <f t="shared" si="33"/>
        <v>107457.70199999999</v>
      </c>
      <c r="O41" s="9">
        <f>IFERROR(VLOOKUP($B41,'SpEd BEA Rates by Month'!$B$4:$I$380,8,0)," ")</f>
        <v>9685.2000000000007</v>
      </c>
      <c r="P41" s="9">
        <f t="shared" si="4"/>
        <v>11137.98</v>
      </c>
      <c r="Q41" s="31">
        <f>VLOOKUP($B41,AAFTE!$C$4:$F$300,4,0)</f>
        <v>9.8888888888888893</v>
      </c>
      <c r="R41" s="9">
        <f t="shared" si="5"/>
        <v>110142.24666666667</v>
      </c>
      <c r="S41" s="9">
        <f>IFERROR(VLOOKUP($B41,'SpEd BEA Rates by Month'!$B$4:$I$380,8,0)," ")</f>
        <v>9685.2000000000007</v>
      </c>
      <c r="T41" s="9">
        <f t="shared" si="28"/>
        <v>11137.98</v>
      </c>
      <c r="U41" s="31">
        <f>VLOOKUP($B41,AAFTE!$C$4:$G$300,5,0)</f>
        <v>10.416666666666668</v>
      </c>
      <c r="V41" s="9">
        <f t="shared" si="29"/>
        <v>116020.62500000001</v>
      </c>
    </row>
    <row r="42" spans="1:22" ht="15.75" thickBot="1" x14ac:dyDescent="0.3">
      <c r="A42" s="7" t="s">
        <v>32</v>
      </c>
      <c r="B42" s="7" t="s">
        <v>38</v>
      </c>
      <c r="C42" s="9">
        <v>9155.6299999999992</v>
      </c>
      <c r="D42" s="9">
        <v>10528.974499999998</v>
      </c>
      <c r="E42" s="15">
        <v>9.4166666666666661</v>
      </c>
      <c r="F42" s="22">
        <v>99147.843208333317</v>
      </c>
      <c r="G42" s="22">
        <f>IFERROR(VLOOKUP(B42,'SpEd BEA Rates by Month'!$B$4:$C$380,2,0)," ")</f>
        <v>9815.4599999999991</v>
      </c>
      <c r="H42" s="9">
        <f t="shared" si="30"/>
        <v>11287.778999999999</v>
      </c>
      <c r="I42" s="15">
        <f>VLOOKUP(B42,AAFTE!$C$4:$D$300,2,0)</f>
        <v>9.1666666666666661</v>
      </c>
      <c r="J42" s="22">
        <f t="shared" si="31"/>
        <v>103471.30749999998</v>
      </c>
      <c r="K42" s="22">
        <f>IFERROR(VLOOKUP($B42,'SpEd BEA Rates by Month'!$B$4:$F$380,5,0)," ")</f>
        <v>9815.4599999999991</v>
      </c>
      <c r="L42" s="9">
        <f t="shared" si="32"/>
        <v>11287.778999999999</v>
      </c>
      <c r="M42" s="15">
        <f>VLOOKUP($B42,AAFTE!$C$4:$E$300,3,0)</f>
        <v>4.666666666666667</v>
      </c>
      <c r="N42" s="9">
        <f t="shared" si="33"/>
        <v>52676.301999999996</v>
      </c>
      <c r="O42" s="9">
        <f>IFERROR(VLOOKUP($B42,'SpEd BEA Rates by Month'!$B$4:$I$380,8,0)," ")</f>
        <v>9827.6200000000008</v>
      </c>
      <c r="P42" s="9">
        <f t="shared" si="4"/>
        <v>11301.763000000001</v>
      </c>
      <c r="Q42" s="31">
        <f>VLOOKUP($B42,AAFTE!$C$4:$F$300,4,0)</f>
        <v>4.7777777777777777</v>
      </c>
      <c r="R42" s="9">
        <f t="shared" si="5"/>
        <v>53997.31211111111</v>
      </c>
      <c r="S42" s="9">
        <f>IFERROR(VLOOKUP($B42,'SpEd BEA Rates by Month'!$B$4:$I$380,8,0)," ")</f>
        <v>9827.6200000000008</v>
      </c>
      <c r="T42" s="9">
        <f t="shared" si="28"/>
        <v>11301.763000000001</v>
      </c>
      <c r="U42" s="31">
        <f>VLOOKUP($B42,AAFTE!$C$4:$G$300,5,0)</f>
        <v>5.5</v>
      </c>
      <c r="V42" s="9">
        <f t="shared" si="29"/>
        <v>62159.696500000005</v>
      </c>
    </row>
    <row r="43" spans="1:22" ht="15.75" thickBot="1" x14ac:dyDescent="0.3">
      <c r="A43" s="7" t="s">
        <v>32</v>
      </c>
      <c r="B43" s="7" t="s">
        <v>39</v>
      </c>
      <c r="C43" s="9">
        <v>8968.0400000000009</v>
      </c>
      <c r="D43" s="9">
        <v>10313.246000000001</v>
      </c>
      <c r="E43" s="15">
        <v>31.083333333333332</v>
      </c>
      <c r="F43" s="22">
        <v>320570.06316666666</v>
      </c>
      <c r="G43" s="22">
        <f>IFERROR(VLOOKUP(B43,'SpEd BEA Rates by Month'!$B$4:$C$380,2,0)," ")</f>
        <v>9566.3700000000008</v>
      </c>
      <c r="H43" s="9">
        <f t="shared" si="30"/>
        <v>11001.325500000001</v>
      </c>
      <c r="I43" s="15">
        <f>VLOOKUP(B43,AAFTE!$C$4:$D$300,2,0)</f>
        <v>32.583333333333336</v>
      </c>
      <c r="J43" s="22">
        <f t="shared" si="31"/>
        <v>358459.85587500007</v>
      </c>
      <c r="K43" s="22">
        <f>IFERROR(VLOOKUP($B43,'SpEd BEA Rates by Month'!$B$4:$F$380,5,0)," ")</f>
        <v>9566.3700000000008</v>
      </c>
      <c r="L43" s="9">
        <f t="shared" si="32"/>
        <v>11001.325500000001</v>
      </c>
      <c r="M43" s="15">
        <f>VLOOKUP($B43,AAFTE!$C$4:$E$300,3,0)</f>
        <v>43.166666666666664</v>
      </c>
      <c r="N43" s="9">
        <f t="shared" si="33"/>
        <v>474890.55074999999</v>
      </c>
      <c r="O43" s="9">
        <f>IFERROR(VLOOKUP($B43,'SpEd BEA Rates by Month'!$B$4:$I$380,8,0)," ")</f>
        <v>9679.26</v>
      </c>
      <c r="P43" s="9">
        <f t="shared" si="4"/>
        <v>11131.148999999999</v>
      </c>
      <c r="Q43" s="31">
        <f>VLOOKUP($B43,AAFTE!$C$4:$F$300,4,0)</f>
        <v>41.666666666666664</v>
      </c>
      <c r="R43" s="9">
        <f t="shared" si="5"/>
        <v>463797.87499999994</v>
      </c>
      <c r="S43" s="9">
        <f>IFERROR(VLOOKUP($B43,'SpEd BEA Rates by Month'!$B$4:$I$380,8,0)," ")</f>
        <v>9679.26</v>
      </c>
      <c r="T43" s="9">
        <f t="shared" si="28"/>
        <v>11131.148999999999</v>
      </c>
      <c r="U43" s="31">
        <f>VLOOKUP($B43,AAFTE!$C$4:$G$300,5,0)</f>
        <v>41.333333333333336</v>
      </c>
      <c r="V43" s="9">
        <f t="shared" si="29"/>
        <v>460087.49200000003</v>
      </c>
    </row>
    <row r="44" spans="1:22" ht="15.75" thickBot="1" x14ac:dyDescent="0.3">
      <c r="A44" s="7" t="s">
        <v>32</v>
      </c>
      <c r="B44" s="7" t="s">
        <v>40</v>
      </c>
      <c r="C44" s="9">
        <v>8998.84</v>
      </c>
      <c r="D44" s="9">
        <v>10348.665999999999</v>
      </c>
      <c r="E44" s="15">
        <v>164.25</v>
      </c>
      <c r="F44" s="22">
        <v>1699768.3905</v>
      </c>
      <c r="G44" s="22">
        <f>IFERROR(VLOOKUP(B44,'SpEd BEA Rates by Month'!$B$4:$C$380,2,0)," ")</f>
        <v>9673.8700000000008</v>
      </c>
      <c r="H44" s="9">
        <f t="shared" si="30"/>
        <v>11124.950500000001</v>
      </c>
      <c r="I44" s="15">
        <f>VLOOKUP(B44,AAFTE!$C$4:$D$300,2,0)</f>
        <v>168</v>
      </c>
      <c r="J44" s="22">
        <f t="shared" si="31"/>
        <v>1868991.6840000001</v>
      </c>
      <c r="K44" s="22">
        <f>IFERROR(VLOOKUP($B44,'SpEd BEA Rates by Month'!$B$4:$F$380,5,0)," ")</f>
        <v>9673.8700000000008</v>
      </c>
      <c r="L44" s="9">
        <f t="shared" si="32"/>
        <v>11124.950500000001</v>
      </c>
      <c r="M44" s="15">
        <f>VLOOKUP($B44,AAFTE!$C$4:$E$300,3,0)</f>
        <v>198.5</v>
      </c>
      <c r="N44" s="9">
        <f t="shared" si="33"/>
        <v>2208302.6742500002</v>
      </c>
      <c r="O44" s="9">
        <f>IFERROR(VLOOKUP($B44,'SpEd BEA Rates by Month'!$B$4:$I$380,8,0)," ")</f>
        <v>9669.32</v>
      </c>
      <c r="P44" s="9">
        <f t="shared" si="4"/>
        <v>11119.717999999999</v>
      </c>
      <c r="Q44" s="31">
        <f>VLOOKUP($B44,AAFTE!$C$4:$F$300,4,0)</f>
        <v>196.88888888888889</v>
      </c>
      <c r="R44" s="9">
        <f t="shared" si="5"/>
        <v>2189348.9217777774</v>
      </c>
      <c r="S44" s="9">
        <f>IFERROR(VLOOKUP($B44,'SpEd BEA Rates by Month'!$B$4:$I$380,8,0)," ")</f>
        <v>9669.32</v>
      </c>
      <c r="T44" s="9">
        <f t="shared" si="28"/>
        <v>11119.717999999999</v>
      </c>
      <c r="U44" s="31">
        <f>VLOOKUP($B44,AAFTE!$C$4:$G$300,5,0)</f>
        <v>194.91666666666669</v>
      </c>
      <c r="V44" s="9">
        <f t="shared" si="29"/>
        <v>2167418.3668333334</v>
      </c>
    </row>
    <row r="45" spans="1:22" ht="15.75" thickBot="1" x14ac:dyDescent="0.3">
      <c r="A45" s="7" t="s">
        <v>32</v>
      </c>
      <c r="B45" s="7" t="s">
        <v>41</v>
      </c>
      <c r="C45" s="9">
        <v>8961.7800000000007</v>
      </c>
      <c r="D45" s="9">
        <v>10306.047</v>
      </c>
      <c r="E45" s="15">
        <v>19.916666666666668</v>
      </c>
      <c r="F45" s="22">
        <v>205262.10275000002</v>
      </c>
      <c r="G45" s="22">
        <f>IFERROR(VLOOKUP(B45,'SpEd BEA Rates by Month'!$B$4:$C$380,2,0)," ")</f>
        <v>9618.43</v>
      </c>
      <c r="H45" s="9">
        <f t="shared" si="30"/>
        <v>11061.1945</v>
      </c>
      <c r="I45" s="15">
        <f>VLOOKUP(B45,AAFTE!$C$4:$D$300,2,0)</f>
        <v>20.833333333333336</v>
      </c>
      <c r="J45" s="22">
        <f t="shared" si="31"/>
        <v>230441.55208333334</v>
      </c>
      <c r="K45" s="22">
        <f>IFERROR(VLOOKUP($B45,'SpEd BEA Rates by Month'!$B$4:$F$380,5,0)," ")</f>
        <v>9618.43</v>
      </c>
      <c r="L45" s="9">
        <f t="shared" si="32"/>
        <v>11061.1945</v>
      </c>
      <c r="M45" s="15">
        <f>VLOOKUP($B45,AAFTE!$C$4:$E$300,3,0)</f>
        <v>22.166666666666668</v>
      </c>
      <c r="N45" s="9">
        <f t="shared" si="33"/>
        <v>245189.81141666666</v>
      </c>
      <c r="O45" s="9">
        <f>IFERROR(VLOOKUP($B45,'SpEd BEA Rates by Month'!$B$4:$I$380,8,0)," ")</f>
        <v>9623.52</v>
      </c>
      <c r="P45" s="9">
        <f t="shared" si="4"/>
        <v>11067.047999999999</v>
      </c>
      <c r="Q45" s="31">
        <f>VLOOKUP($B45,AAFTE!$C$4:$F$300,4,0)</f>
        <v>22.333333333333336</v>
      </c>
      <c r="R45" s="9">
        <f t="shared" si="5"/>
        <v>247164.07200000001</v>
      </c>
      <c r="S45" s="9">
        <f>IFERROR(VLOOKUP($B45,'SpEd BEA Rates by Month'!$B$4:$I$380,8,0)," ")</f>
        <v>9623.52</v>
      </c>
      <c r="T45" s="9">
        <f t="shared" si="28"/>
        <v>11067.047999999999</v>
      </c>
      <c r="U45" s="31">
        <f>VLOOKUP($B45,AAFTE!$C$4:$G$300,5,0)</f>
        <v>22.916666666666664</v>
      </c>
      <c r="V45" s="9">
        <f t="shared" si="29"/>
        <v>253619.84999999995</v>
      </c>
    </row>
    <row r="46" spans="1:22" ht="15.75" thickBot="1" x14ac:dyDescent="0.3">
      <c r="A46" s="6" t="s">
        <v>341</v>
      </c>
      <c r="B46" s="6" t="s">
        <v>855</v>
      </c>
      <c r="C46" s="41"/>
      <c r="D46" s="13">
        <v>10334.474375626462</v>
      </c>
      <c r="E46" s="34">
        <v>498.83333333333331</v>
      </c>
      <c r="F46" s="23">
        <v>5155180.3010416664</v>
      </c>
      <c r="G46" s="26" t="str">
        <f>IFERROR(VLOOKUP(B46,'SpEd BEA Rates by Month'!$B$4:$C$380,2,0)," ")</f>
        <v xml:space="preserve"> </v>
      </c>
      <c r="H46" s="12">
        <f>J46/I46</f>
        <v>11090.03674563835</v>
      </c>
      <c r="I46" s="17">
        <f>SUM(I37:I45)</f>
        <v>511.08333333333326</v>
      </c>
      <c r="J46" s="26">
        <f>SUM(J37:J45)</f>
        <v>5667932.9467499992</v>
      </c>
      <c r="K46" s="10"/>
      <c r="L46" s="11">
        <f>N46/M46</f>
        <v>11088.1115021777</v>
      </c>
      <c r="M46" s="27">
        <f>SUM(M37:M45)</f>
        <v>574.00000000000011</v>
      </c>
      <c r="N46" s="11">
        <f>SUM(N37:N45)</f>
        <v>6364576.0022500008</v>
      </c>
      <c r="O46" s="29"/>
      <c r="P46" s="29">
        <f>R46/Q46</f>
        <v>11104.763780143212</v>
      </c>
      <c r="Q46" s="32">
        <f>SUM(Q37:Q45)</f>
        <v>574.1111111111112</v>
      </c>
      <c r="R46" s="29">
        <f>SUM(R37:R45)</f>
        <v>6375368.2724444428</v>
      </c>
      <c r="S46" s="67"/>
      <c r="T46" s="67">
        <f>V46/U46</f>
        <v>11105.078792727272</v>
      </c>
      <c r="U46" s="68">
        <f>SUM(U37:U45)</f>
        <v>572.91666666666663</v>
      </c>
      <c r="V46" s="67">
        <f>SUM(V37:V45)</f>
        <v>6362284.7249999996</v>
      </c>
    </row>
    <row r="47" spans="1:22" ht="15.75" thickBot="1" x14ac:dyDescent="0.3">
      <c r="A47" s="6"/>
      <c r="B47" s="6" t="s">
        <v>379</v>
      </c>
      <c r="C47" s="41"/>
      <c r="D47" s="13">
        <v>818.14588807042821</v>
      </c>
      <c r="E47" s="16"/>
      <c r="F47" s="23"/>
      <c r="G47" s="26" t="str">
        <f>IFERROR(VLOOKUP(B47,'SpEd BEA Rates by Month'!$B$4:$C$380,2,0)," ")</f>
        <v xml:space="preserve"> </v>
      </c>
      <c r="H47" s="12">
        <f>(H46/12)*0.95</f>
        <v>877.96124236303604</v>
      </c>
      <c r="I47" s="17"/>
      <c r="J47" s="26"/>
      <c r="K47" s="10"/>
      <c r="L47" s="11">
        <f>(L46/12)*0.95</f>
        <v>877.80882725573463</v>
      </c>
      <c r="M47" s="27"/>
      <c r="N47" s="11"/>
      <c r="O47" s="29"/>
      <c r="P47" s="29">
        <f>(P46/12)*0.95</f>
        <v>879.12713259467091</v>
      </c>
      <c r="Q47" s="32"/>
      <c r="R47" s="29"/>
      <c r="S47" s="67"/>
      <c r="T47" s="67">
        <f>(T46/12)*0.95</f>
        <v>879.15207109090898</v>
      </c>
      <c r="U47" s="68"/>
      <c r="V47" s="67"/>
    </row>
    <row r="48" spans="1:22" ht="15.75" thickBot="1" x14ac:dyDescent="0.3">
      <c r="A48" s="7" t="s">
        <v>42</v>
      </c>
      <c r="B48" s="7" t="s">
        <v>43</v>
      </c>
      <c r="C48" s="9">
        <v>8762.68</v>
      </c>
      <c r="D48" s="9">
        <v>10077.082</v>
      </c>
      <c r="E48" s="15">
        <v>2.25</v>
      </c>
      <c r="F48" s="22">
        <v>22673.434499999999</v>
      </c>
      <c r="G48" s="22">
        <f>IFERROR(VLOOKUP(B48,'SpEd BEA Rates by Month'!$B$4:$C$380,2,0)," ")</f>
        <v>9371.5</v>
      </c>
      <c r="H48" s="9">
        <f>G48*1.15</f>
        <v>10777.224999999999</v>
      </c>
      <c r="I48" s="15">
        <f>VLOOKUP(B48,AAFTE!$C$4:$D$300,2,0)</f>
        <v>2.3333333333333335</v>
      </c>
      <c r="J48" s="22">
        <f>H48*I48</f>
        <v>25146.85833333333</v>
      </c>
      <c r="K48" s="22">
        <f>IFERROR(VLOOKUP($B48,'SpEd BEA Rates by Month'!$B$4:$F$380,5,0)," ")</f>
        <v>9359.32</v>
      </c>
      <c r="L48" s="9">
        <f>K48*1.15</f>
        <v>10763.217999999999</v>
      </c>
      <c r="M48" s="15">
        <f>VLOOKUP($B48,AAFTE!$C$4:$E$300,3,0)</f>
        <v>2</v>
      </c>
      <c r="N48" s="9">
        <f>L48*M48</f>
        <v>21526.435999999998</v>
      </c>
      <c r="O48" s="9">
        <f>IFERROR(VLOOKUP($B48,'SpEd BEA Rates by Month'!$B$4:$I$380,8,0)," ")</f>
        <v>9363.51</v>
      </c>
      <c r="P48" s="9">
        <f t="shared" si="4"/>
        <v>10768.0365</v>
      </c>
      <c r="Q48" s="31">
        <f>VLOOKUP($B48,AAFTE!$C$4:$F$300,4,0)</f>
        <v>2.1111111111111112</v>
      </c>
      <c r="R48" s="9">
        <f t="shared" si="5"/>
        <v>22732.521500000003</v>
      </c>
      <c r="S48" s="9">
        <f>IFERROR(VLOOKUP($B48,'SpEd BEA Rates by Month'!$B$4:$I$380,8,0)," ")</f>
        <v>9363.51</v>
      </c>
      <c r="T48" s="9">
        <f t="shared" ref="T48:T49" si="34">S48*1.15</f>
        <v>10768.0365</v>
      </c>
      <c r="U48" s="31">
        <f>VLOOKUP($B48,AAFTE!$C$4:$G$300,5,0)</f>
        <v>2.1666666666666665</v>
      </c>
      <c r="V48" s="9">
        <f t="shared" ref="V48:V49" si="35">T48*U48</f>
        <v>23330.745749999998</v>
      </c>
    </row>
    <row r="49" spans="1:22" ht="15.75" thickBot="1" x14ac:dyDescent="0.3">
      <c r="A49" s="7" t="s">
        <v>42</v>
      </c>
      <c r="B49" s="7" t="s">
        <v>44</v>
      </c>
      <c r="C49" s="9">
        <v>8154.83</v>
      </c>
      <c r="D49" s="9">
        <v>9378.0544999999984</v>
      </c>
      <c r="E49" s="15">
        <v>0</v>
      </c>
      <c r="F49" s="22">
        <v>0</v>
      </c>
      <c r="G49" s="22">
        <f>IFERROR(VLOOKUP(B49,'SpEd BEA Rates by Month'!$B$4:$C$380,2,0)," ")</f>
        <v>8794.44</v>
      </c>
      <c r="H49" s="9">
        <f>G49*1.15</f>
        <v>10113.606</v>
      </c>
      <c r="I49" s="15">
        <f>VLOOKUP(B49,AAFTE!$C$4:$D$300,2,0)</f>
        <v>0</v>
      </c>
      <c r="J49" s="22">
        <f>H49*I49</f>
        <v>0</v>
      </c>
      <c r="K49" s="22">
        <f>IFERROR(VLOOKUP($B49,'SpEd BEA Rates by Month'!$B$4:$F$380,5,0)," ")</f>
        <v>8794.44</v>
      </c>
      <c r="L49" s="9">
        <f>K49*1.15</f>
        <v>10113.606</v>
      </c>
      <c r="M49" s="15">
        <f>VLOOKUP($B49,AAFTE!$C$4:$E$300,3,0)</f>
        <v>0</v>
      </c>
      <c r="N49" s="9">
        <f>L49*M49</f>
        <v>0</v>
      </c>
      <c r="O49" s="9">
        <f>IFERROR(VLOOKUP($B49,'SpEd BEA Rates by Month'!$B$4:$I$380,8,0)," ")</f>
        <v>8744.34</v>
      </c>
      <c r="P49" s="9">
        <f t="shared" si="4"/>
        <v>10055.991</v>
      </c>
      <c r="Q49" s="31">
        <f>VLOOKUP($B49,AAFTE!$C$4:$F$300,4,0)</f>
        <v>0</v>
      </c>
      <c r="R49" s="9">
        <f t="shared" si="5"/>
        <v>0</v>
      </c>
      <c r="S49" s="9">
        <f>IFERROR(VLOOKUP($B49,'SpEd BEA Rates by Month'!$B$4:$I$380,8,0)," ")</f>
        <v>8744.34</v>
      </c>
      <c r="T49" s="9">
        <f t="shared" si="34"/>
        <v>10055.991</v>
      </c>
      <c r="U49" s="31">
        <f>VLOOKUP($B49,AAFTE!$C$4:$G$300,5,0)</f>
        <v>0</v>
      </c>
      <c r="V49" s="9">
        <f t="shared" si="35"/>
        <v>0</v>
      </c>
    </row>
    <row r="50" spans="1:22" ht="15.75" thickBot="1" x14ac:dyDescent="0.3">
      <c r="A50" s="6" t="s">
        <v>342</v>
      </c>
      <c r="B50" s="6" t="s">
        <v>855</v>
      </c>
      <c r="C50" s="41"/>
      <c r="D50" s="13">
        <v>10077.082</v>
      </c>
      <c r="E50" s="34">
        <v>2.25</v>
      </c>
      <c r="F50" s="25">
        <v>22673.434499999999</v>
      </c>
      <c r="G50" s="26" t="str">
        <f>IFERROR(VLOOKUP(B50,'SpEd BEA Rates by Month'!$B$4:$C$380,2,0)," ")</f>
        <v xml:space="preserve"> </v>
      </c>
      <c r="H50" s="12">
        <f>J50/I50</f>
        <v>10777.224999999999</v>
      </c>
      <c r="I50" s="17">
        <f>SUM(I48:I49)</f>
        <v>2.3333333333333335</v>
      </c>
      <c r="J50" s="26">
        <f>SUM(J48:J49)</f>
        <v>25146.85833333333</v>
      </c>
      <c r="K50" s="10"/>
      <c r="L50" s="11">
        <f>N50/M50</f>
        <v>10763.217999999999</v>
      </c>
      <c r="M50" s="27">
        <f>SUM(M48:M49)</f>
        <v>2</v>
      </c>
      <c r="N50" s="11">
        <f>SUM(N48:N49)</f>
        <v>21526.435999999998</v>
      </c>
      <c r="O50" s="29"/>
      <c r="P50" s="29">
        <f>R50/Q50</f>
        <v>10768.0365</v>
      </c>
      <c r="Q50" s="32">
        <f>SUM(Q48:Q49)</f>
        <v>2.1111111111111112</v>
      </c>
      <c r="R50" s="29">
        <f>SUM(R48:R49)</f>
        <v>22732.521500000003</v>
      </c>
      <c r="S50" s="67"/>
      <c r="T50" s="67">
        <f>V50/U50</f>
        <v>10768.0365</v>
      </c>
      <c r="U50" s="68">
        <f>SUM(U48:U49)</f>
        <v>2.1666666666666665</v>
      </c>
      <c r="V50" s="67">
        <f>SUM(V48:V49)</f>
        <v>23330.745749999998</v>
      </c>
    </row>
    <row r="51" spans="1:22" ht="15.75" thickBot="1" x14ac:dyDescent="0.3">
      <c r="A51" s="6"/>
      <c r="B51" s="6" t="s">
        <v>379</v>
      </c>
      <c r="C51" s="41"/>
      <c r="D51" s="13">
        <v>797.76899166666669</v>
      </c>
      <c r="E51" s="16"/>
      <c r="F51" s="23"/>
      <c r="G51" s="26" t="str">
        <f>IFERROR(VLOOKUP(B51,'SpEd BEA Rates by Month'!$B$4:$C$380,2,0)," ")</f>
        <v xml:space="preserve"> </v>
      </c>
      <c r="H51" s="12">
        <f>(H50/12)*0.95</f>
        <v>853.19697916666655</v>
      </c>
      <c r="I51" s="17"/>
      <c r="J51" s="26"/>
      <c r="K51" s="10"/>
      <c r="L51" s="11">
        <f>(L50/12)*0.95</f>
        <v>852.08809166666651</v>
      </c>
      <c r="M51" s="27"/>
      <c r="N51" s="11"/>
      <c r="O51" s="29"/>
      <c r="P51" s="29">
        <f>(P50/12)*0.95</f>
        <v>852.46955624999998</v>
      </c>
      <c r="Q51" s="32"/>
      <c r="R51" s="29"/>
      <c r="S51" s="67"/>
      <c r="T51" s="67">
        <f>(T50/12)*0.95</f>
        <v>852.46955624999998</v>
      </c>
      <c r="U51" s="68"/>
      <c r="V51" s="67"/>
    </row>
    <row r="52" spans="1:22" ht="15.75" thickBot="1" x14ac:dyDescent="0.3">
      <c r="A52" s="7" t="s">
        <v>45</v>
      </c>
      <c r="B52" s="7" t="s">
        <v>46</v>
      </c>
      <c r="C52" s="9">
        <v>8591.36</v>
      </c>
      <c r="D52" s="9">
        <v>9880.0640000000003</v>
      </c>
      <c r="E52" s="15">
        <v>14.666666666666666</v>
      </c>
      <c r="F52" s="22">
        <v>144907.60533333334</v>
      </c>
      <c r="G52" s="22">
        <f>IFERROR(VLOOKUP(B52,'SpEd BEA Rates by Month'!$B$4:$C$380,2,0)," ")</f>
        <v>9217.44</v>
      </c>
      <c r="H52" s="9">
        <f>G52*1.15</f>
        <v>10600.056</v>
      </c>
      <c r="I52" s="15">
        <f>VLOOKUP(B52,AAFTE!$C$4:$D$300,2,0)</f>
        <v>14.183333333333334</v>
      </c>
      <c r="J52" s="22">
        <f>H52*I52</f>
        <v>150344.12760000001</v>
      </c>
      <c r="K52" s="22">
        <f>IFERROR(VLOOKUP($B52,'SpEd BEA Rates by Month'!$B$4:$F$380,5,0)," ")</f>
        <v>9217.44</v>
      </c>
      <c r="L52" s="9">
        <f>K52*1.15</f>
        <v>10600.056</v>
      </c>
      <c r="M52" s="15">
        <f>VLOOKUP($B52,AAFTE!$C$4:$E$300,3,0)</f>
        <v>10</v>
      </c>
      <c r="N52" s="9">
        <f>L52*M52</f>
        <v>106000.56</v>
      </c>
      <c r="O52" s="9">
        <f>IFERROR(VLOOKUP($B52,'SpEd BEA Rates by Month'!$B$4:$I$380,8,0)," ")</f>
        <v>9322.27</v>
      </c>
      <c r="P52" s="9">
        <f t="shared" si="4"/>
        <v>10720.610499999999</v>
      </c>
      <c r="Q52" s="31">
        <f>VLOOKUP($B52,AAFTE!$C$4:$F$300,4,0)</f>
        <v>10.333333333333332</v>
      </c>
      <c r="R52" s="9">
        <f t="shared" si="5"/>
        <v>110779.64183333331</v>
      </c>
      <c r="S52" s="9">
        <f>IFERROR(VLOOKUP($B52,'SpEd BEA Rates by Month'!$B$4:$I$380,8,0)," ")</f>
        <v>9322.27</v>
      </c>
      <c r="T52" s="9">
        <f t="shared" ref="T52:T57" si="36">S52*1.15</f>
        <v>10720.610499999999</v>
      </c>
      <c r="U52" s="31">
        <f>VLOOKUP($B52,AAFTE!$C$4:$G$300,5,0)</f>
        <v>9.1666666666666661</v>
      </c>
      <c r="V52" s="9">
        <f t="shared" ref="V52:V57" si="37">T52*U52</f>
        <v>98272.262916666645</v>
      </c>
    </row>
    <row r="53" spans="1:22" ht="15.75" thickBot="1" x14ac:dyDescent="0.3">
      <c r="A53" s="7" t="s">
        <v>45</v>
      </c>
      <c r="B53" s="7" t="s">
        <v>47</v>
      </c>
      <c r="C53" s="9">
        <v>8692.43</v>
      </c>
      <c r="D53" s="9">
        <v>9996.2945</v>
      </c>
      <c r="E53" s="15">
        <v>7.333333333333333</v>
      </c>
      <c r="F53" s="22">
        <v>73306.159666666659</v>
      </c>
      <c r="G53" s="22">
        <f>IFERROR(VLOOKUP(B53,'SpEd BEA Rates by Month'!$B$4:$C$380,2,0)," ")</f>
        <v>9320.91</v>
      </c>
      <c r="H53" s="9">
        <f t="shared" ref="H53:H57" si="38">G53*1.15</f>
        <v>10719.046499999999</v>
      </c>
      <c r="I53" s="15">
        <f>VLOOKUP(B53,AAFTE!$C$4:$D$300,2,0)</f>
        <v>7.25</v>
      </c>
      <c r="J53" s="22">
        <f t="shared" ref="J53:J57" si="39">H53*I53</f>
        <v>77713.087124999991</v>
      </c>
      <c r="K53" s="22">
        <f>IFERROR(VLOOKUP($B53,'SpEd BEA Rates by Month'!$B$4:$F$380,5,0)," ")</f>
        <v>9320.91</v>
      </c>
      <c r="L53" s="9">
        <f t="shared" ref="L53:L57" si="40">K53*1.15</f>
        <v>10719.046499999999</v>
      </c>
      <c r="M53" s="15">
        <f>VLOOKUP($B53,AAFTE!$C$4:$E$300,3,0)</f>
        <v>6.166666666666667</v>
      </c>
      <c r="N53" s="9">
        <f t="shared" ref="N53:N57" si="41">L53*M53</f>
        <v>66100.786749999999</v>
      </c>
      <c r="O53" s="9">
        <f>IFERROR(VLOOKUP($B53,'SpEd BEA Rates by Month'!$B$4:$I$380,8,0)," ")</f>
        <v>9371.56</v>
      </c>
      <c r="P53" s="9">
        <f t="shared" si="4"/>
        <v>10777.293999999998</v>
      </c>
      <c r="Q53" s="31">
        <f>VLOOKUP($B53,AAFTE!$C$4:$F$300,4,0)</f>
        <v>5.2222222222222223</v>
      </c>
      <c r="R53" s="9">
        <f t="shared" si="5"/>
        <v>56281.424222222216</v>
      </c>
      <c r="S53" s="9">
        <f>IFERROR(VLOOKUP($B53,'SpEd BEA Rates by Month'!$B$4:$I$380,8,0)," ")</f>
        <v>9371.56</v>
      </c>
      <c r="T53" s="9">
        <f t="shared" si="36"/>
        <v>10777.293999999998</v>
      </c>
      <c r="U53" s="31">
        <f>VLOOKUP($B53,AAFTE!$C$4:$G$300,5,0)</f>
        <v>5.5</v>
      </c>
      <c r="V53" s="9">
        <f t="shared" si="37"/>
        <v>59275.116999999991</v>
      </c>
    </row>
    <row r="54" spans="1:22" ht="15.75" thickBot="1" x14ac:dyDescent="0.3">
      <c r="A54" s="7" t="s">
        <v>45</v>
      </c>
      <c r="B54" s="7" t="s">
        <v>48</v>
      </c>
      <c r="C54" s="9">
        <v>8632.11</v>
      </c>
      <c r="D54" s="9">
        <v>9926.9264999999996</v>
      </c>
      <c r="E54" s="15">
        <v>59.583333333333336</v>
      </c>
      <c r="F54" s="22">
        <v>591479.37062499998</v>
      </c>
      <c r="G54" s="22">
        <f>IFERROR(VLOOKUP(B54,'SpEd BEA Rates by Month'!$B$4:$C$380,2,0)," ")</f>
        <v>9309.83</v>
      </c>
      <c r="H54" s="9">
        <f t="shared" si="38"/>
        <v>10706.304499999998</v>
      </c>
      <c r="I54" s="15">
        <f>VLOOKUP(B54,AAFTE!$C$4:$D$300,2,0)</f>
        <v>60.083333333333336</v>
      </c>
      <c r="J54" s="22">
        <f t="shared" si="39"/>
        <v>643270.46204166661</v>
      </c>
      <c r="K54" s="22">
        <f>IFERROR(VLOOKUP($B54,'SpEd BEA Rates by Month'!$B$4:$F$380,5,0)," ")</f>
        <v>9309.83</v>
      </c>
      <c r="L54" s="9">
        <f t="shared" si="40"/>
        <v>10706.304499999998</v>
      </c>
      <c r="M54" s="15">
        <f>VLOOKUP($B54,AAFTE!$C$4:$E$300,3,0)</f>
        <v>60.666666666666664</v>
      </c>
      <c r="N54" s="9">
        <f t="shared" si="41"/>
        <v>649515.80633333325</v>
      </c>
      <c r="O54" s="9">
        <f>IFERROR(VLOOKUP($B54,'SpEd BEA Rates by Month'!$B$4:$I$380,8,0)," ")</f>
        <v>9271.7999999999993</v>
      </c>
      <c r="P54" s="9">
        <f t="shared" si="4"/>
        <v>10662.569999999998</v>
      </c>
      <c r="Q54" s="31">
        <f>VLOOKUP($B54,AAFTE!$C$4:$F$300,4,0)</f>
        <v>61.333333333333336</v>
      </c>
      <c r="R54" s="9">
        <f t="shared" si="5"/>
        <v>653970.95999999985</v>
      </c>
      <c r="S54" s="9">
        <f>IFERROR(VLOOKUP($B54,'SpEd BEA Rates by Month'!$B$4:$I$380,8,0)," ")</f>
        <v>9271.7999999999993</v>
      </c>
      <c r="T54" s="9">
        <f t="shared" si="36"/>
        <v>10662.569999999998</v>
      </c>
      <c r="U54" s="31">
        <f>VLOOKUP($B54,AAFTE!$C$4:$G$300,5,0)</f>
        <v>60.416666666666664</v>
      </c>
      <c r="V54" s="9">
        <f t="shared" si="37"/>
        <v>644196.93749999988</v>
      </c>
    </row>
    <row r="55" spans="1:22" ht="15.75" thickBot="1" x14ac:dyDescent="0.3">
      <c r="A55" s="7" t="s">
        <v>45</v>
      </c>
      <c r="B55" s="7" t="s">
        <v>49</v>
      </c>
      <c r="C55" s="9">
        <v>8677.49</v>
      </c>
      <c r="D55" s="9">
        <v>9979.1134999999995</v>
      </c>
      <c r="E55" s="15">
        <v>79.333333333333329</v>
      </c>
      <c r="F55" s="22">
        <v>791676.3376666666</v>
      </c>
      <c r="G55" s="22">
        <f>IFERROR(VLOOKUP(B55,'SpEd BEA Rates by Month'!$B$4:$C$380,2,0)," ")</f>
        <v>9289.7900000000009</v>
      </c>
      <c r="H55" s="9">
        <f t="shared" si="38"/>
        <v>10683.2585</v>
      </c>
      <c r="I55" s="15">
        <f>VLOOKUP(B55,AAFTE!$C$4:$D$300,2,0)</f>
        <v>80.416666666666671</v>
      </c>
      <c r="J55" s="22">
        <f t="shared" si="39"/>
        <v>859112.03770833334</v>
      </c>
      <c r="K55" s="22">
        <f>IFERROR(VLOOKUP($B55,'SpEd BEA Rates by Month'!$B$4:$F$380,5,0)," ")</f>
        <v>9289.7900000000009</v>
      </c>
      <c r="L55" s="9">
        <f t="shared" si="40"/>
        <v>10683.2585</v>
      </c>
      <c r="M55" s="15">
        <f>VLOOKUP($B55,AAFTE!$C$4:$E$300,3,0)</f>
        <v>88.5</v>
      </c>
      <c r="N55" s="9">
        <f t="shared" si="41"/>
        <v>945468.37725000002</v>
      </c>
      <c r="O55" s="9">
        <f>IFERROR(VLOOKUP($B55,'SpEd BEA Rates by Month'!$B$4:$I$380,8,0)," ")</f>
        <v>9302.6</v>
      </c>
      <c r="P55" s="9">
        <f t="shared" si="4"/>
        <v>10697.99</v>
      </c>
      <c r="Q55" s="31">
        <f>VLOOKUP($B55,AAFTE!$C$4:$F$300,4,0)</f>
        <v>87.111111111111114</v>
      </c>
      <c r="R55" s="9">
        <f t="shared" si="5"/>
        <v>931913.79555555561</v>
      </c>
      <c r="S55" s="9">
        <f>IFERROR(VLOOKUP($B55,'SpEd BEA Rates by Month'!$B$4:$I$380,8,0)," ")</f>
        <v>9302.6</v>
      </c>
      <c r="T55" s="9">
        <f t="shared" si="36"/>
        <v>10697.99</v>
      </c>
      <c r="U55" s="31">
        <f>VLOOKUP($B55,AAFTE!$C$4:$G$300,5,0)</f>
        <v>85.833333333333329</v>
      </c>
      <c r="V55" s="9">
        <f t="shared" si="37"/>
        <v>918244.1416666666</v>
      </c>
    </row>
    <row r="56" spans="1:22" ht="15.75" thickBot="1" x14ac:dyDescent="0.3">
      <c r="A56" s="7" t="s">
        <v>45</v>
      </c>
      <c r="B56" s="7" t="s">
        <v>50</v>
      </c>
      <c r="C56" s="9">
        <v>8635.8700000000008</v>
      </c>
      <c r="D56" s="9">
        <v>9931.2505000000001</v>
      </c>
      <c r="E56" s="15">
        <v>3.5</v>
      </c>
      <c r="F56" s="22">
        <v>34759.376750000003</v>
      </c>
      <c r="G56" s="22">
        <f>IFERROR(VLOOKUP(B56,'SpEd BEA Rates by Month'!$B$4:$C$380,2,0)," ")</f>
        <v>9557.0300000000007</v>
      </c>
      <c r="H56" s="9">
        <f t="shared" si="38"/>
        <v>10990.584499999999</v>
      </c>
      <c r="I56" s="15">
        <f>VLOOKUP(B56,AAFTE!$C$4:$D$300,2,0)</f>
        <v>3.75</v>
      </c>
      <c r="J56" s="22">
        <f t="shared" si="39"/>
        <v>41214.691874999997</v>
      </c>
      <c r="K56" s="22">
        <f>IFERROR(VLOOKUP($B56,'SpEd BEA Rates by Month'!$B$4:$F$380,5,0)," ")</f>
        <v>9557.0300000000007</v>
      </c>
      <c r="L56" s="9">
        <f t="shared" si="40"/>
        <v>10990.584499999999</v>
      </c>
      <c r="M56" s="15">
        <f>VLOOKUP($B56,AAFTE!$C$4:$E$300,3,0)</f>
        <v>1.5</v>
      </c>
      <c r="N56" s="9">
        <f t="shared" si="41"/>
        <v>16485.876749999999</v>
      </c>
      <c r="O56" s="9">
        <f>IFERROR(VLOOKUP($B56,'SpEd BEA Rates by Month'!$B$4:$I$380,8,0)," ")</f>
        <v>9606.2999999999993</v>
      </c>
      <c r="P56" s="9">
        <f t="shared" si="4"/>
        <v>11047.244999999999</v>
      </c>
      <c r="Q56" s="31">
        <f>VLOOKUP($B56,AAFTE!$C$4:$F$300,4,0)</f>
        <v>1.8888888888888888</v>
      </c>
      <c r="R56" s="9">
        <f t="shared" si="5"/>
        <v>20867.01833333333</v>
      </c>
      <c r="S56" s="9">
        <f>IFERROR(VLOOKUP($B56,'SpEd BEA Rates by Month'!$B$4:$I$380,8,0)," ")</f>
        <v>9606.2999999999993</v>
      </c>
      <c r="T56" s="9">
        <f t="shared" si="36"/>
        <v>11047.244999999999</v>
      </c>
      <c r="U56" s="31">
        <f>VLOOKUP($B56,AAFTE!$C$4:$G$300,5,0)</f>
        <v>2.5</v>
      </c>
      <c r="V56" s="9">
        <f t="shared" si="37"/>
        <v>27618.112499999996</v>
      </c>
    </row>
    <row r="57" spans="1:22" ht="15.75" thickBot="1" x14ac:dyDescent="0.3">
      <c r="A57" s="7" t="s">
        <v>45</v>
      </c>
      <c r="B57" s="7" t="s">
        <v>51</v>
      </c>
      <c r="C57" s="9">
        <v>8659.32</v>
      </c>
      <c r="D57" s="9">
        <v>9958.2179999999989</v>
      </c>
      <c r="E57" s="15">
        <v>6.166666666666667</v>
      </c>
      <c r="F57" s="22">
        <v>61409.010999999999</v>
      </c>
      <c r="G57" s="22">
        <f>IFERROR(VLOOKUP(B57,'SpEd BEA Rates by Month'!$B$4:$C$380,2,0)," ")</f>
        <v>9270.4599999999991</v>
      </c>
      <c r="H57" s="9">
        <f t="shared" si="38"/>
        <v>10661.028999999999</v>
      </c>
      <c r="I57" s="15">
        <f>VLOOKUP(B57,AAFTE!$C$4:$D$300,2,0)</f>
        <v>6.416666666666667</v>
      </c>
      <c r="J57" s="22">
        <f t="shared" si="39"/>
        <v>68408.269416666662</v>
      </c>
      <c r="K57" s="22">
        <f>IFERROR(VLOOKUP($B57,'SpEd BEA Rates by Month'!$B$4:$F$380,5,0)," ")</f>
        <v>9270.4599999999991</v>
      </c>
      <c r="L57" s="9">
        <f t="shared" si="40"/>
        <v>10661.028999999999</v>
      </c>
      <c r="M57" s="15">
        <f>VLOOKUP($B57,AAFTE!$C$4:$E$300,3,0)</f>
        <v>13.833333333333332</v>
      </c>
      <c r="N57" s="9">
        <f t="shared" si="41"/>
        <v>147477.56783333331</v>
      </c>
      <c r="O57" s="9">
        <f>IFERROR(VLOOKUP($B57,'SpEd BEA Rates by Month'!$B$4:$I$380,8,0)," ")</f>
        <v>9281.1299999999992</v>
      </c>
      <c r="P57" s="9">
        <f t="shared" si="4"/>
        <v>10673.299499999997</v>
      </c>
      <c r="Q57" s="31">
        <f>VLOOKUP($B57,AAFTE!$C$4:$F$300,4,0)</f>
        <v>14.444444444444445</v>
      </c>
      <c r="R57" s="9">
        <f t="shared" si="5"/>
        <v>154169.88166666662</v>
      </c>
      <c r="S57" s="9">
        <f>IFERROR(VLOOKUP($B57,'SpEd BEA Rates by Month'!$B$4:$I$380,8,0)," ")</f>
        <v>9281.1299999999992</v>
      </c>
      <c r="T57" s="9">
        <f t="shared" si="36"/>
        <v>10673.299499999997</v>
      </c>
      <c r="U57" s="31">
        <f>VLOOKUP($B57,AAFTE!$C$4:$G$300,5,0)</f>
        <v>0.33333333333333331</v>
      </c>
      <c r="V57" s="9">
        <f t="shared" si="37"/>
        <v>3557.7664999999988</v>
      </c>
    </row>
    <row r="58" spans="1:22" ht="15.75" thickBot="1" x14ac:dyDescent="0.3">
      <c r="A58" s="6" t="s">
        <v>343</v>
      </c>
      <c r="B58" s="6" t="s">
        <v>855</v>
      </c>
      <c r="C58" s="41"/>
      <c r="D58" s="13">
        <v>9951.3699719101114</v>
      </c>
      <c r="E58" s="34">
        <v>170.58333333333334</v>
      </c>
      <c r="F58" s="25">
        <v>1697537.8610416667</v>
      </c>
      <c r="G58" s="26" t="str">
        <f>IFERROR(VLOOKUP(B58,'SpEd BEA Rates by Month'!$B$4:$C$380,2,0)," ")</f>
        <v xml:space="preserve"> </v>
      </c>
      <c r="H58" s="12">
        <f>J58/I58</f>
        <v>10691.82263664536</v>
      </c>
      <c r="I58" s="17">
        <f>SUM(I52:I57)</f>
        <v>172.1</v>
      </c>
      <c r="J58" s="26">
        <f>SUM(J52:J57)</f>
        <v>1840062.6757666664</v>
      </c>
      <c r="K58" s="10"/>
      <c r="L58" s="11">
        <f>N58/M58</f>
        <v>10688.462960793358</v>
      </c>
      <c r="M58" s="27">
        <f>SUM(M52:M57)</f>
        <v>180.66666666666666</v>
      </c>
      <c r="N58" s="11">
        <f>SUM(N52:N57)</f>
        <v>1931048.9749166665</v>
      </c>
      <c r="O58" s="29"/>
      <c r="P58" s="29">
        <f>R58/Q58</f>
        <v>10691.216570856437</v>
      </c>
      <c r="Q58" s="32">
        <f>SUM(Q52:Q57)</f>
        <v>180.33333333333334</v>
      </c>
      <c r="R58" s="29">
        <f>SUM(R52:R57)</f>
        <v>1927982.721611111</v>
      </c>
      <c r="S58" s="67"/>
      <c r="T58" s="67">
        <f>V58/U58</f>
        <v>10694.133362340966</v>
      </c>
      <c r="U58" s="68">
        <f>SUM(U52:U57)</f>
        <v>163.75</v>
      </c>
      <c r="V58" s="67">
        <f>SUM(V52:V57)</f>
        <v>1751164.3380833331</v>
      </c>
    </row>
    <row r="59" spans="1:22" ht="15.75" thickBot="1" x14ac:dyDescent="0.3">
      <c r="A59" s="6"/>
      <c r="B59" s="6" t="s">
        <v>379</v>
      </c>
      <c r="C59" s="41"/>
      <c r="D59" s="13">
        <v>787.81678944288387</v>
      </c>
      <c r="E59" s="16"/>
      <c r="F59" s="23"/>
      <c r="G59" s="26" t="str">
        <f>IFERROR(VLOOKUP(B59,'SpEd BEA Rates by Month'!$B$4:$C$380,2,0)," ")</f>
        <v xml:space="preserve"> </v>
      </c>
      <c r="H59" s="12">
        <f>(H58/12)*0.95</f>
        <v>846.43595873442439</v>
      </c>
      <c r="I59" s="17"/>
      <c r="J59" s="26"/>
      <c r="K59" s="10"/>
      <c r="L59" s="11">
        <f>(L58/12)*0.95</f>
        <v>846.16998439614088</v>
      </c>
      <c r="M59" s="27"/>
      <c r="N59" s="11"/>
      <c r="O59" s="29"/>
      <c r="P59" s="29">
        <f>(P58/12)*0.95</f>
        <v>846.38797852613459</v>
      </c>
      <c r="Q59" s="32"/>
      <c r="R59" s="29"/>
      <c r="S59" s="67"/>
      <c r="T59" s="67">
        <f>(T58/12)*0.95</f>
        <v>846.61889118532656</v>
      </c>
      <c r="U59" s="68"/>
      <c r="V59" s="67"/>
    </row>
    <row r="60" spans="1:22" ht="15.75" thickBot="1" x14ac:dyDescent="0.3">
      <c r="A60" s="7" t="s">
        <v>52</v>
      </c>
      <c r="B60" s="7" t="s">
        <v>53</v>
      </c>
      <c r="C60" s="9">
        <v>8612.93</v>
      </c>
      <c r="D60" s="9">
        <v>9904.8694999999989</v>
      </c>
      <c r="E60" s="15">
        <v>7.5</v>
      </c>
      <c r="F60" s="22">
        <v>74286.521249999991</v>
      </c>
      <c r="G60" s="22">
        <f>IFERROR(VLOOKUP(B60,'SpEd BEA Rates by Month'!$B$4:$C$380,2,0)," ")</f>
        <v>9342.17</v>
      </c>
      <c r="H60" s="9">
        <f>G60*1.15</f>
        <v>10743.495499999999</v>
      </c>
      <c r="I60" s="15">
        <f>VLOOKUP(B60,AAFTE!$C$4:$D$300,2,0)</f>
        <v>7.583333333333333</v>
      </c>
      <c r="J60" s="22">
        <f>H60*I60</f>
        <v>81471.507541666651</v>
      </c>
      <c r="K60" s="22">
        <f>IFERROR(VLOOKUP($B60,'SpEd BEA Rates by Month'!$B$4:$F$380,5,0)," ")</f>
        <v>9342.17</v>
      </c>
      <c r="L60" s="9">
        <f>K60*1.15</f>
        <v>10743.495499999999</v>
      </c>
      <c r="M60" s="15">
        <f>VLOOKUP($B60,AAFTE!$C$4:$E$300,3,0)</f>
        <v>4</v>
      </c>
      <c r="N60" s="9">
        <f>L60*M60</f>
        <v>42973.981999999996</v>
      </c>
      <c r="O60" s="9">
        <f>IFERROR(VLOOKUP($B60,'SpEd BEA Rates by Month'!$B$4:$I$380,8,0)," ")</f>
        <v>9290.42</v>
      </c>
      <c r="P60" s="9">
        <f t="shared" si="4"/>
        <v>10683.982999999998</v>
      </c>
      <c r="Q60" s="31">
        <f>VLOOKUP($B60,AAFTE!$C$4:$F$300,4,0)</f>
        <v>3.4444444444444446</v>
      </c>
      <c r="R60" s="9">
        <f t="shared" si="5"/>
        <v>36800.385888888886</v>
      </c>
      <c r="S60" s="9">
        <f>IFERROR(VLOOKUP($B60,'SpEd BEA Rates by Month'!$B$4:$I$380,8,0)," ")</f>
        <v>9290.42</v>
      </c>
      <c r="T60" s="9">
        <f t="shared" ref="T60:T65" si="42">S60*1.15</f>
        <v>10683.982999999998</v>
      </c>
      <c r="U60" s="31">
        <f>VLOOKUP($B60,AAFTE!$C$4:$G$300,5,0)</f>
        <v>4.333333333333333</v>
      </c>
      <c r="V60" s="9">
        <f t="shared" ref="V60:V65" si="43">T60*U60</f>
        <v>46297.259666666658</v>
      </c>
    </row>
    <row r="61" spans="1:22" ht="15.75" thickBot="1" x14ac:dyDescent="0.3">
      <c r="A61" s="7" t="s">
        <v>52</v>
      </c>
      <c r="B61" s="7" t="s">
        <v>54</v>
      </c>
      <c r="C61" s="9">
        <v>8482.7800000000007</v>
      </c>
      <c r="D61" s="9">
        <v>9755.1970000000001</v>
      </c>
      <c r="E61" s="15">
        <v>40.916666666666664</v>
      </c>
      <c r="F61" s="22">
        <v>399150.14391666662</v>
      </c>
      <c r="G61" s="22">
        <f>IFERROR(VLOOKUP(B61,'SpEd BEA Rates by Month'!$B$4:$C$380,2,0)," ")</f>
        <v>9223.5499999999993</v>
      </c>
      <c r="H61" s="9">
        <f t="shared" ref="H61:H65" si="44">G61*1.15</f>
        <v>10607.082499999999</v>
      </c>
      <c r="I61" s="15">
        <f>VLOOKUP(B61,AAFTE!$C$4:$D$300,2,0)</f>
        <v>40.75</v>
      </c>
      <c r="J61" s="22">
        <f t="shared" ref="J61:J65" si="45">H61*I61</f>
        <v>432238.61187499994</v>
      </c>
      <c r="K61" s="22">
        <f>IFERROR(VLOOKUP($B61,'SpEd BEA Rates by Month'!$B$4:$F$380,5,0)," ")</f>
        <v>9223.5499999999993</v>
      </c>
      <c r="L61" s="9">
        <f t="shared" ref="L61:L65" si="46">K61*1.15</f>
        <v>10607.082499999999</v>
      </c>
      <c r="M61" s="15">
        <f>VLOOKUP($B61,AAFTE!$C$4:$E$300,3,0)</f>
        <v>43.666666666666664</v>
      </c>
      <c r="N61" s="9">
        <f t="shared" ref="N61:N65" si="47">L61*M61</f>
        <v>463175.93583333323</v>
      </c>
      <c r="O61" s="9">
        <f>IFERROR(VLOOKUP($B61,'SpEd BEA Rates by Month'!$B$4:$I$380,8,0)," ")</f>
        <v>9041.74</v>
      </c>
      <c r="P61" s="9">
        <f t="shared" si="4"/>
        <v>10398.000999999998</v>
      </c>
      <c r="Q61" s="31">
        <f>VLOOKUP($B61,AAFTE!$C$4:$F$300,4,0)</f>
        <v>43.888888888888886</v>
      </c>
      <c r="R61" s="9">
        <f t="shared" si="5"/>
        <v>456356.71055555547</v>
      </c>
      <c r="S61" s="9">
        <f>IFERROR(VLOOKUP($B61,'SpEd BEA Rates by Month'!$B$4:$I$380,8,0)," ")</f>
        <v>9041.74</v>
      </c>
      <c r="T61" s="9">
        <f t="shared" si="42"/>
        <v>10398.000999999998</v>
      </c>
      <c r="U61" s="31">
        <f>VLOOKUP($B61,AAFTE!$C$4:$G$300,5,0)</f>
        <v>42.333333333333336</v>
      </c>
      <c r="V61" s="9">
        <f t="shared" si="43"/>
        <v>440182.04233333329</v>
      </c>
    </row>
    <row r="62" spans="1:22" ht="15.75" thickBot="1" x14ac:dyDescent="0.3">
      <c r="A62" s="7" t="s">
        <v>52</v>
      </c>
      <c r="B62" s="7" t="s">
        <v>55</v>
      </c>
      <c r="C62" s="9">
        <v>8637.2800000000007</v>
      </c>
      <c r="D62" s="9">
        <v>9932.8719999999994</v>
      </c>
      <c r="E62" s="15">
        <v>0</v>
      </c>
      <c r="F62" s="22">
        <v>0</v>
      </c>
      <c r="G62" s="22">
        <f>IFERROR(VLOOKUP(B62,'SpEd BEA Rates by Month'!$B$4:$C$380,2,0)," ")</f>
        <v>9244.81</v>
      </c>
      <c r="H62" s="9">
        <f t="shared" si="44"/>
        <v>10631.531499999999</v>
      </c>
      <c r="I62" s="15">
        <f>VLOOKUP(B62,AAFTE!$C$4:$D$300,2,0)</f>
        <v>0</v>
      </c>
      <c r="J62" s="22">
        <f t="shared" si="45"/>
        <v>0</v>
      </c>
      <c r="K62" s="22">
        <f>IFERROR(VLOOKUP($B62,'SpEd BEA Rates by Month'!$B$4:$F$380,5,0)," ")</f>
        <v>9244.81</v>
      </c>
      <c r="L62" s="9">
        <f t="shared" si="46"/>
        <v>10631.531499999999</v>
      </c>
      <c r="M62" s="15">
        <f>VLOOKUP($B62,AAFTE!$C$4:$E$300,3,0)</f>
        <v>0.33333333333333331</v>
      </c>
      <c r="N62" s="9">
        <f t="shared" si="47"/>
        <v>3543.8438333333329</v>
      </c>
      <c r="O62" s="9">
        <f>IFERROR(VLOOKUP($B62,'SpEd BEA Rates by Month'!$B$4:$I$380,8,0)," ")</f>
        <v>9369.66</v>
      </c>
      <c r="P62" s="9">
        <f t="shared" si="4"/>
        <v>10775.108999999999</v>
      </c>
      <c r="Q62" s="31">
        <f>VLOOKUP($B62,AAFTE!$C$4:$F$300,4,0)</f>
        <v>0.44444444444444442</v>
      </c>
      <c r="R62" s="9">
        <f t="shared" si="5"/>
        <v>4788.9373333333324</v>
      </c>
      <c r="S62" s="9">
        <f>IFERROR(VLOOKUP($B62,'SpEd BEA Rates by Month'!$B$4:$I$380,8,0)," ")</f>
        <v>9369.66</v>
      </c>
      <c r="T62" s="9">
        <f t="shared" si="42"/>
        <v>10775.108999999999</v>
      </c>
      <c r="U62" s="31">
        <f>VLOOKUP($B62,AAFTE!$C$4:$G$300,5,0)</f>
        <v>0.33333333333333331</v>
      </c>
      <c r="V62" s="9">
        <f t="shared" si="43"/>
        <v>3591.7029999999995</v>
      </c>
    </row>
    <row r="63" spans="1:22" ht="15.75" thickBot="1" x14ac:dyDescent="0.3">
      <c r="A63" s="7" t="s">
        <v>52</v>
      </c>
      <c r="B63" s="7" t="s">
        <v>56</v>
      </c>
      <c r="C63" s="9">
        <v>8841.06</v>
      </c>
      <c r="D63" s="9">
        <v>10167.218999999999</v>
      </c>
      <c r="E63" s="15">
        <v>1.25</v>
      </c>
      <c r="F63" s="22">
        <v>12709.023749999998</v>
      </c>
      <c r="G63" s="22">
        <f>IFERROR(VLOOKUP(B63,'SpEd BEA Rates by Month'!$B$4:$C$380,2,0)," ")</f>
        <v>9388.9</v>
      </c>
      <c r="H63" s="9">
        <f t="shared" si="44"/>
        <v>10797.234999999999</v>
      </c>
      <c r="I63" s="15">
        <f>VLOOKUP(B63,AAFTE!$C$4:$D$300,2,0)</f>
        <v>1.25</v>
      </c>
      <c r="J63" s="22">
        <f t="shared" si="45"/>
        <v>13496.543749999999</v>
      </c>
      <c r="K63" s="22">
        <f>IFERROR(VLOOKUP($B63,'SpEd BEA Rates by Month'!$B$4:$F$380,5,0)," ")</f>
        <v>9388.9</v>
      </c>
      <c r="L63" s="9">
        <f t="shared" si="46"/>
        <v>10797.234999999999</v>
      </c>
      <c r="M63" s="15">
        <f>VLOOKUP($B63,AAFTE!$C$4:$E$300,3,0)</f>
        <v>1</v>
      </c>
      <c r="N63" s="9">
        <f t="shared" si="47"/>
        <v>10797.234999999999</v>
      </c>
      <c r="O63" s="9">
        <f>IFERROR(VLOOKUP($B63,'SpEd BEA Rates by Month'!$B$4:$I$380,8,0)," ")</f>
        <v>9416.7800000000007</v>
      </c>
      <c r="P63" s="9">
        <f t="shared" si="4"/>
        <v>10829.297</v>
      </c>
      <c r="Q63" s="31">
        <f>VLOOKUP($B63,AAFTE!$C$4:$F$300,4,0)</f>
        <v>0.88888888888888884</v>
      </c>
      <c r="R63" s="9">
        <f t="shared" si="5"/>
        <v>9626.0417777777784</v>
      </c>
      <c r="S63" s="9">
        <f>IFERROR(VLOOKUP($B63,'SpEd BEA Rates by Month'!$B$4:$I$380,8,0)," ")</f>
        <v>9416.7800000000007</v>
      </c>
      <c r="T63" s="9">
        <f t="shared" si="42"/>
        <v>10829.297</v>
      </c>
      <c r="U63" s="31">
        <f>VLOOKUP($B63,AAFTE!$C$4:$G$300,5,0)</f>
        <v>0.91666666666666663</v>
      </c>
      <c r="V63" s="9">
        <f t="shared" si="43"/>
        <v>9926.8555833333339</v>
      </c>
    </row>
    <row r="64" spans="1:22" ht="15.75" thickBot="1" x14ac:dyDescent="0.3">
      <c r="A64" s="7" t="s">
        <v>52</v>
      </c>
      <c r="B64" s="7" t="s">
        <v>57</v>
      </c>
      <c r="C64" s="9">
        <v>9175.75</v>
      </c>
      <c r="D64" s="9">
        <v>10552.112499999999</v>
      </c>
      <c r="E64" s="15">
        <v>0.3</v>
      </c>
      <c r="F64" s="22">
        <v>3165.6337499999995</v>
      </c>
      <c r="G64" s="22">
        <f>IFERROR(VLOOKUP(B64,'SpEd BEA Rates by Month'!$B$4:$C$380,2,0)," ")</f>
        <v>10278.36</v>
      </c>
      <c r="H64" s="9">
        <f t="shared" si="44"/>
        <v>11820.114</v>
      </c>
      <c r="I64" s="15">
        <f>VLOOKUP(B64,AAFTE!$C$4:$D$300,2,0)</f>
        <v>0.2</v>
      </c>
      <c r="J64" s="22">
        <f t="shared" si="45"/>
        <v>2364.0228000000002</v>
      </c>
      <c r="K64" s="22">
        <f>IFERROR(VLOOKUP($B64,'SpEd BEA Rates by Month'!$B$4:$F$380,5,0)," ")</f>
        <v>10278.36</v>
      </c>
      <c r="L64" s="9">
        <f t="shared" si="46"/>
        <v>11820.114</v>
      </c>
      <c r="M64" s="15">
        <f>VLOOKUP($B64,AAFTE!$C$4:$E$300,3,0)</f>
        <v>0</v>
      </c>
      <c r="N64" s="9">
        <f t="shared" si="47"/>
        <v>0</v>
      </c>
      <c r="O64" s="9">
        <f>IFERROR(VLOOKUP($B64,'SpEd BEA Rates by Month'!$B$4:$I$380,8,0)," ")</f>
        <v>8569.81</v>
      </c>
      <c r="P64" s="9">
        <f t="shared" si="4"/>
        <v>9855.2814999999991</v>
      </c>
      <c r="Q64" s="31">
        <f>VLOOKUP($B64,AAFTE!$C$4:$F$300,4,0)</f>
        <v>0</v>
      </c>
      <c r="R64" s="9">
        <f t="shared" si="5"/>
        <v>0</v>
      </c>
      <c r="S64" s="9">
        <f>IFERROR(VLOOKUP($B64,'SpEd BEA Rates by Month'!$B$4:$I$380,8,0)," ")</f>
        <v>8569.81</v>
      </c>
      <c r="T64" s="9">
        <f t="shared" si="42"/>
        <v>9855.2814999999991</v>
      </c>
      <c r="U64" s="31">
        <f>VLOOKUP($B64,AAFTE!$C$4:$G$300,5,0)</f>
        <v>0</v>
      </c>
      <c r="V64" s="9">
        <f t="shared" si="43"/>
        <v>0</v>
      </c>
    </row>
    <row r="65" spans="1:22" ht="15.75" thickBot="1" x14ac:dyDescent="0.3">
      <c r="A65" s="7" t="s">
        <v>52</v>
      </c>
      <c r="B65" s="7" t="s">
        <v>58</v>
      </c>
      <c r="C65" s="9">
        <v>8627.6200000000008</v>
      </c>
      <c r="D65" s="9">
        <v>9921.7630000000008</v>
      </c>
      <c r="E65" s="15">
        <v>1.5</v>
      </c>
      <c r="F65" s="22">
        <v>14882.644500000002</v>
      </c>
      <c r="G65" s="22">
        <f>IFERROR(VLOOKUP(B65,'SpEd BEA Rates by Month'!$B$4:$C$380,2,0)," ")</f>
        <v>9411.75</v>
      </c>
      <c r="H65" s="9">
        <f t="shared" si="44"/>
        <v>10823.512499999999</v>
      </c>
      <c r="I65" s="15">
        <f>VLOOKUP(B65,AAFTE!$C$4:$D$300,2,0)</f>
        <v>1.5833333333333333</v>
      </c>
      <c r="J65" s="22">
        <f t="shared" si="45"/>
        <v>17137.228124999998</v>
      </c>
      <c r="K65" s="22">
        <f>IFERROR(VLOOKUP($B65,'SpEd BEA Rates by Month'!$B$4:$F$380,5,0)," ")</f>
        <v>9411.75</v>
      </c>
      <c r="L65" s="9">
        <f t="shared" si="46"/>
        <v>10823.512499999999</v>
      </c>
      <c r="M65" s="15">
        <f>VLOOKUP($B65,AAFTE!$C$4:$E$300,3,0)</f>
        <v>1.6666666666666667</v>
      </c>
      <c r="N65" s="9">
        <f t="shared" si="47"/>
        <v>18039.1875</v>
      </c>
      <c r="O65" s="9">
        <f>IFERROR(VLOOKUP($B65,'SpEd BEA Rates by Month'!$B$4:$I$380,8,0)," ")</f>
        <v>8925.23</v>
      </c>
      <c r="P65" s="9">
        <f t="shared" si="4"/>
        <v>10264.014499999999</v>
      </c>
      <c r="Q65" s="31">
        <f>VLOOKUP($B65,AAFTE!$C$4:$F$300,4,0)</f>
        <v>1.7777777777777777</v>
      </c>
      <c r="R65" s="9">
        <f t="shared" si="5"/>
        <v>18247.136888888886</v>
      </c>
      <c r="S65" s="9">
        <f>IFERROR(VLOOKUP($B65,'SpEd BEA Rates by Month'!$B$4:$I$380,8,0)," ")</f>
        <v>8925.23</v>
      </c>
      <c r="T65" s="9">
        <f t="shared" si="42"/>
        <v>10264.014499999999</v>
      </c>
      <c r="U65" s="31">
        <f>VLOOKUP($B65,AAFTE!$C$4:$G$300,5,0)</f>
        <v>1.6666666666666667</v>
      </c>
      <c r="V65" s="9">
        <f t="shared" si="43"/>
        <v>17106.690833333334</v>
      </c>
    </row>
    <row r="66" spans="1:22" ht="15.75" thickBot="1" x14ac:dyDescent="0.3">
      <c r="A66" s="6" t="s">
        <v>344</v>
      </c>
      <c r="B66" s="6" t="s">
        <v>855</v>
      </c>
      <c r="C66" s="41"/>
      <c r="D66" s="13">
        <v>9796.5149060880831</v>
      </c>
      <c r="E66" s="34">
        <v>51.466666666666661</v>
      </c>
      <c r="F66" s="25">
        <v>504193.96716666658</v>
      </c>
      <c r="G66" s="26" t="str">
        <f>IFERROR(VLOOKUP(B66,'SpEd BEA Rates by Month'!$B$4:$C$380,2,0)," ")</f>
        <v xml:space="preserve"> </v>
      </c>
      <c r="H66" s="12">
        <f>J66/I66</f>
        <v>10643.242973880593</v>
      </c>
      <c r="I66" s="17">
        <f>SUM(I60:I65)</f>
        <v>51.366666666666674</v>
      </c>
      <c r="J66" s="26">
        <f>SUM(J60:J65)</f>
        <v>546707.91409166658</v>
      </c>
      <c r="K66" s="10"/>
      <c r="L66" s="11">
        <f>N66/M66</f>
        <v>10628.885213815789</v>
      </c>
      <c r="M66" s="27">
        <f>SUM(M60:M65)</f>
        <v>50.666666666666664</v>
      </c>
      <c r="N66" s="11">
        <f>SUM(N60:N65)</f>
        <v>538530.18416666659</v>
      </c>
      <c r="O66" s="29"/>
      <c r="P66" s="29">
        <f>R66/Q66</f>
        <v>10423.728881057268</v>
      </c>
      <c r="Q66" s="32">
        <f>SUM(Q60:Q65)</f>
        <v>50.444444444444436</v>
      </c>
      <c r="R66" s="29">
        <f>SUM(R60:R65)</f>
        <v>525819.2124444443</v>
      </c>
      <c r="S66" s="67"/>
      <c r="T66" s="67">
        <f>V66/U66</f>
        <v>10428.99935630252</v>
      </c>
      <c r="U66" s="68">
        <f>SUM(U60:U65)</f>
        <v>49.583333333333336</v>
      </c>
      <c r="V66" s="67">
        <f>SUM(V60:V65)</f>
        <v>517104.55141666665</v>
      </c>
    </row>
    <row r="67" spans="1:22" ht="15.75" thickBot="1" x14ac:dyDescent="0.3">
      <c r="A67" s="6"/>
      <c r="B67" s="6" t="s">
        <v>379</v>
      </c>
      <c r="C67" s="41"/>
      <c r="D67" s="13">
        <v>775.55743006530656</v>
      </c>
      <c r="E67" s="16"/>
      <c r="F67" s="23"/>
      <c r="G67" s="26" t="str">
        <f>IFERROR(VLOOKUP(B67,'SpEd BEA Rates by Month'!$B$4:$C$380,2,0)," ")</f>
        <v xml:space="preserve"> </v>
      </c>
      <c r="H67" s="12">
        <f>(H66/12)*0.95</f>
        <v>842.5900687655469</v>
      </c>
      <c r="I67" s="17"/>
      <c r="J67" s="26"/>
      <c r="K67" s="10"/>
      <c r="L67" s="11">
        <f>(L66/12)*0.95</f>
        <v>841.45341276041654</v>
      </c>
      <c r="M67" s="27"/>
      <c r="N67" s="11"/>
      <c r="O67" s="29"/>
      <c r="P67" s="29">
        <f>(P66/12)*0.95</f>
        <v>825.21186975036699</v>
      </c>
      <c r="Q67" s="32"/>
      <c r="R67" s="29"/>
      <c r="S67" s="67"/>
      <c r="T67" s="67">
        <f>(T66/12)*0.95</f>
        <v>825.62911570728284</v>
      </c>
      <c r="U67" s="68"/>
      <c r="V67" s="67"/>
    </row>
    <row r="68" spans="1:22" ht="15.75" thickBot="1" x14ac:dyDescent="0.3">
      <c r="A68" s="7" t="s">
        <v>59</v>
      </c>
      <c r="B68" s="7" t="s">
        <v>60</v>
      </c>
      <c r="C68" s="9">
        <v>8619.7900000000009</v>
      </c>
      <c r="D68" s="9">
        <v>9912.7584999999999</v>
      </c>
      <c r="E68" s="15">
        <v>0.58333333333333337</v>
      </c>
      <c r="F68" s="22">
        <v>5782.4424583333339</v>
      </c>
      <c r="G68" s="22">
        <f>IFERROR(VLOOKUP(B68,'SpEd BEA Rates by Month'!$B$4:$C$380,2,0)," ")</f>
        <v>9211.83</v>
      </c>
      <c r="H68" s="9">
        <f>G68*1.15</f>
        <v>10593.604499999999</v>
      </c>
      <c r="I68" s="15">
        <f>VLOOKUP(B68,AAFTE!$C$4:$D$300,2,0)</f>
        <v>0.58333333333333337</v>
      </c>
      <c r="J68" s="22">
        <f>H68*I68</f>
        <v>6179.6026250000004</v>
      </c>
      <c r="K68" s="22">
        <f>IFERROR(VLOOKUP($B68,'SpEd BEA Rates by Month'!$B$4:$F$380,5,0)," ")</f>
        <v>9211.83</v>
      </c>
      <c r="L68" s="9">
        <f>K68*1.15</f>
        <v>10593.604499999999</v>
      </c>
      <c r="M68" s="15">
        <f>VLOOKUP($B68,AAFTE!$C$4:$E$300,3,0)</f>
        <v>0.66666666666666663</v>
      </c>
      <c r="N68" s="9">
        <f>L68*M68</f>
        <v>7062.4029999999993</v>
      </c>
      <c r="O68" s="9">
        <f>IFERROR(VLOOKUP($B68,'SpEd BEA Rates by Month'!$B$4:$I$380,8,0)," ")</f>
        <v>9273.0400000000009</v>
      </c>
      <c r="P68" s="9">
        <f t="shared" ref="P68:P130" si="48">O68*1.15</f>
        <v>10663.996000000001</v>
      </c>
      <c r="Q68" s="31">
        <f>VLOOKUP($B68,AAFTE!$C$4:$F$300,4,0)</f>
        <v>0.44444444444444442</v>
      </c>
      <c r="R68" s="9">
        <f t="shared" ref="R68:R130" si="49">P68*Q68</f>
        <v>4739.5537777777781</v>
      </c>
      <c r="S68" s="9">
        <f>IFERROR(VLOOKUP($B68,'SpEd BEA Rates by Month'!$B$4:$I$380,8,0)," ")</f>
        <v>9273.0400000000009</v>
      </c>
      <c r="T68" s="9">
        <f t="shared" ref="T68:T72" si="50">S68*1.15</f>
        <v>10663.996000000001</v>
      </c>
      <c r="U68" s="31">
        <f>VLOOKUP($B68,AAFTE!$C$4:$G$300,5,0)</f>
        <v>0.33333333333333331</v>
      </c>
      <c r="V68" s="9">
        <f t="shared" ref="V68:V72" si="51">T68*U68</f>
        <v>3554.6653333333334</v>
      </c>
    </row>
    <row r="69" spans="1:22" ht="15.75" thickBot="1" x14ac:dyDescent="0.3">
      <c r="A69" s="7" t="s">
        <v>59</v>
      </c>
      <c r="B69" s="7" t="s">
        <v>61</v>
      </c>
      <c r="C69" s="9">
        <v>8658.0499999999993</v>
      </c>
      <c r="D69" s="9">
        <v>9956.7574999999979</v>
      </c>
      <c r="E69" s="15">
        <v>0</v>
      </c>
      <c r="F69" s="22">
        <v>0</v>
      </c>
      <c r="G69" s="22">
        <f>IFERROR(VLOOKUP(B69,'SpEd BEA Rates by Month'!$B$4:$C$380,2,0)," ")</f>
        <v>9225.85</v>
      </c>
      <c r="H69" s="9">
        <f t="shared" ref="H69:H72" si="52">G69*1.15</f>
        <v>10609.727499999999</v>
      </c>
      <c r="I69" s="15">
        <f>VLOOKUP(B69,AAFTE!$C$4:$D$300,2,0)</f>
        <v>0</v>
      </c>
      <c r="J69" s="22">
        <f t="shared" ref="J69:J72" si="53">H69*I69</f>
        <v>0</v>
      </c>
      <c r="K69" s="22">
        <f>IFERROR(VLOOKUP($B69,'SpEd BEA Rates by Month'!$B$4:$F$380,5,0)," ")</f>
        <v>9225.85</v>
      </c>
      <c r="L69" s="9">
        <f t="shared" ref="L69:L72" si="54">K69*1.15</f>
        <v>10609.727499999999</v>
      </c>
      <c r="M69" s="15">
        <f>VLOOKUP($B69,AAFTE!$C$4:$E$300,3,0)</f>
        <v>0</v>
      </c>
      <c r="N69" s="9">
        <f t="shared" ref="N69:N72" si="55">L69*M69</f>
        <v>0</v>
      </c>
      <c r="O69" s="9">
        <f>IFERROR(VLOOKUP($B69,'SpEd BEA Rates by Month'!$B$4:$I$380,8,0)," ")</f>
        <v>9278.39</v>
      </c>
      <c r="P69" s="9">
        <f t="shared" si="48"/>
        <v>10670.148499999999</v>
      </c>
      <c r="Q69" s="31">
        <f>VLOOKUP($B69,AAFTE!$C$4:$F$300,4,0)</f>
        <v>0.1111111111111111</v>
      </c>
      <c r="R69" s="9">
        <f t="shared" si="49"/>
        <v>1185.5720555555554</v>
      </c>
      <c r="S69" s="9">
        <f>IFERROR(VLOOKUP($B69,'SpEd BEA Rates by Month'!$B$4:$I$380,8,0)," ")</f>
        <v>9278.39</v>
      </c>
      <c r="T69" s="9">
        <f t="shared" si="50"/>
        <v>10670.148499999999</v>
      </c>
      <c r="U69" s="31">
        <f>VLOOKUP($B69,AAFTE!$C$4:$G$300,5,0)</f>
        <v>8.3333333333333329E-2</v>
      </c>
      <c r="V69" s="9">
        <f t="shared" si="51"/>
        <v>889.17904166666654</v>
      </c>
    </row>
    <row r="70" spans="1:22" ht="15.75" thickBot="1" x14ac:dyDescent="0.3">
      <c r="A70" s="7" t="s">
        <v>59</v>
      </c>
      <c r="B70" s="7" t="s">
        <v>62</v>
      </c>
      <c r="C70" s="9">
        <v>7949.89</v>
      </c>
      <c r="D70" s="9">
        <v>9142.3734999999997</v>
      </c>
      <c r="E70" s="15">
        <v>0</v>
      </c>
      <c r="F70" s="22">
        <v>0</v>
      </c>
      <c r="G70" s="22">
        <f>IFERROR(VLOOKUP(B70,'SpEd BEA Rates by Month'!$B$4:$C$380,2,0)," ")</f>
        <v>10190.61</v>
      </c>
      <c r="H70" s="9">
        <f t="shared" si="52"/>
        <v>11719.201499999999</v>
      </c>
      <c r="I70" s="15">
        <f>VLOOKUP(B70,AAFTE!$C$4:$D$300,2,0)</f>
        <v>0</v>
      </c>
      <c r="J70" s="22">
        <f t="shared" si="53"/>
        <v>0</v>
      </c>
      <c r="K70" s="22">
        <f>IFERROR(VLOOKUP($B70,'SpEd BEA Rates by Month'!$B$4:$F$380,5,0)," ")</f>
        <v>10190.61</v>
      </c>
      <c r="L70" s="9">
        <f t="shared" si="54"/>
        <v>11719.201499999999</v>
      </c>
      <c r="M70" s="15">
        <f>VLOOKUP($B70,AAFTE!$C$4:$E$300,3,0)</f>
        <v>0.8</v>
      </c>
      <c r="N70" s="9">
        <f t="shared" si="55"/>
        <v>9375.3611999999994</v>
      </c>
      <c r="O70" s="9">
        <f>IFERROR(VLOOKUP($B70,'SpEd BEA Rates by Month'!$B$4:$I$380,8,0)," ")</f>
        <v>10025.98</v>
      </c>
      <c r="P70" s="9">
        <f t="shared" si="48"/>
        <v>11529.876999999999</v>
      </c>
      <c r="Q70" s="31">
        <f>VLOOKUP($B70,AAFTE!$C$4:$F$300,4,0)</f>
        <v>0.77777777777777779</v>
      </c>
      <c r="R70" s="9">
        <f t="shared" si="49"/>
        <v>8967.6821111111094</v>
      </c>
      <c r="S70" s="9">
        <f>IFERROR(VLOOKUP($B70,'SpEd BEA Rates by Month'!$B$4:$I$380,8,0)," ")</f>
        <v>10025.98</v>
      </c>
      <c r="T70" s="9">
        <f t="shared" si="50"/>
        <v>11529.876999999999</v>
      </c>
      <c r="U70" s="31">
        <f>VLOOKUP($B70,AAFTE!$C$4:$G$300,5,0)</f>
        <v>0.58333333333333337</v>
      </c>
      <c r="V70" s="9">
        <f t="shared" si="51"/>
        <v>6725.761583333333</v>
      </c>
    </row>
    <row r="71" spans="1:22" ht="15.75" thickBot="1" x14ac:dyDescent="0.3">
      <c r="A71" s="7" t="s">
        <v>59</v>
      </c>
      <c r="B71" s="7" t="s">
        <v>63</v>
      </c>
      <c r="C71" s="9">
        <v>8269.11</v>
      </c>
      <c r="D71" s="9">
        <v>9509.4765000000007</v>
      </c>
      <c r="E71" s="15">
        <v>0</v>
      </c>
      <c r="F71" s="22">
        <v>0</v>
      </c>
      <c r="G71" s="22">
        <f>IFERROR(VLOOKUP(B71,'SpEd BEA Rates by Month'!$B$4:$C$380,2,0)," ")</f>
        <v>10192.23</v>
      </c>
      <c r="H71" s="9">
        <f t="shared" si="52"/>
        <v>11721.064499999999</v>
      </c>
      <c r="I71" s="15">
        <f>VLOOKUP(B71,AAFTE!$C$4:$D$300,2,0)</f>
        <v>0</v>
      </c>
      <c r="J71" s="22">
        <f t="shared" si="53"/>
        <v>0</v>
      </c>
      <c r="K71" s="22">
        <f>IFERROR(VLOOKUP($B71,'SpEd BEA Rates by Month'!$B$4:$F$380,5,0)," ")</f>
        <v>10192.23</v>
      </c>
      <c r="L71" s="9">
        <f t="shared" si="54"/>
        <v>11721.064499999999</v>
      </c>
      <c r="M71" s="15">
        <f>VLOOKUP($B71,AAFTE!$C$4:$E$300,3,0)</f>
        <v>0</v>
      </c>
      <c r="N71" s="9">
        <f t="shared" si="55"/>
        <v>0</v>
      </c>
      <c r="O71" s="9">
        <f>IFERROR(VLOOKUP($B71,'SpEd BEA Rates by Month'!$B$4:$I$380,8,0)," ")</f>
        <v>10239.25</v>
      </c>
      <c r="P71" s="9">
        <f t="shared" si="48"/>
        <v>11775.137499999999</v>
      </c>
      <c r="Q71" s="31">
        <f>VLOOKUP($B71,AAFTE!$C$4:$F$300,4,0)</f>
        <v>0</v>
      </c>
      <c r="R71" s="9">
        <f t="shared" si="49"/>
        <v>0</v>
      </c>
      <c r="S71" s="9">
        <f>IFERROR(VLOOKUP($B71,'SpEd BEA Rates by Month'!$B$4:$I$380,8,0)," ")</f>
        <v>10239.25</v>
      </c>
      <c r="T71" s="9">
        <f t="shared" si="50"/>
        <v>11775.137499999999</v>
      </c>
      <c r="U71" s="31">
        <f>VLOOKUP($B71,AAFTE!$C$4:$G$300,5,0)</f>
        <v>0</v>
      </c>
      <c r="V71" s="9">
        <f t="shared" si="51"/>
        <v>0</v>
      </c>
    </row>
    <row r="72" spans="1:22" ht="15.75" thickBot="1" x14ac:dyDescent="0.3">
      <c r="A72" s="7" t="s">
        <v>59</v>
      </c>
      <c r="B72" s="7" t="s">
        <v>64</v>
      </c>
      <c r="C72" s="9">
        <v>8428.85</v>
      </c>
      <c r="D72" s="9">
        <v>9693.1774999999998</v>
      </c>
      <c r="E72" s="15">
        <v>0</v>
      </c>
      <c r="F72" s="22">
        <v>0</v>
      </c>
      <c r="G72" s="22">
        <f>IFERROR(VLOOKUP(B72,'SpEd BEA Rates by Month'!$B$4:$C$380,2,0)," ")</f>
        <v>9376.06</v>
      </c>
      <c r="H72" s="9">
        <f t="shared" si="52"/>
        <v>10782.468999999999</v>
      </c>
      <c r="I72" s="15">
        <f>VLOOKUP(B72,AAFTE!$C$4:$D$300,2,0)</f>
        <v>0</v>
      </c>
      <c r="J72" s="22">
        <f t="shared" si="53"/>
        <v>0</v>
      </c>
      <c r="K72" s="22">
        <f>IFERROR(VLOOKUP($B72,'SpEd BEA Rates by Month'!$B$4:$F$380,5,0)," ")</f>
        <v>9376.06</v>
      </c>
      <c r="L72" s="9">
        <f t="shared" si="54"/>
        <v>10782.468999999999</v>
      </c>
      <c r="M72" s="15">
        <f>VLOOKUP($B72,AAFTE!$C$4:$E$300,3,0)</f>
        <v>0.6</v>
      </c>
      <c r="N72" s="9">
        <f t="shared" si="55"/>
        <v>6469.4813999999997</v>
      </c>
      <c r="O72" s="9">
        <f>IFERROR(VLOOKUP($B72,'SpEd BEA Rates by Month'!$B$4:$I$380,8,0)," ")</f>
        <v>9075.68</v>
      </c>
      <c r="P72" s="9">
        <f t="shared" si="48"/>
        <v>10437.031999999999</v>
      </c>
      <c r="Q72" s="31">
        <f>VLOOKUP($B72,AAFTE!$C$4:$F$300,4,0)</f>
        <v>0.33333333333333331</v>
      </c>
      <c r="R72" s="9">
        <f t="shared" si="49"/>
        <v>3479.0106666666661</v>
      </c>
      <c r="S72" s="9">
        <f>IFERROR(VLOOKUP($B72,'SpEd BEA Rates by Month'!$B$4:$I$380,8,0)," ")</f>
        <v>9075.68</v>
      </c>
      <c r="T72" s="9">
        <f t="shared" si="50"/>
        <v>10437.031999999999</v>
      </c>
      <c r="U72" s="31">
        <f>VLOOKUP($B72,AAFTE!$C$4:$G$300,5,0)</f>
        <v>0.25</v>
      </c>
      <c r="V72" s="9">
        <f t="shared" si="51"/>
        <v>2609.2579999999998</v>
      </c>
    </row>
    <row r="73" spans="1:22" ht="15.75" thickBot="1" x14ac:dyDescent="0.3">
      <c r="A73" s="6" t="s">
        <v>345</v>
      </c>
      <c r="B73" s="6" t="s">
        <v>855</v>
      </c>
      <c r="C73" s="41"/>
      <c r="D73" s="13">
        <v>9912.7584999999999</v>
      </c>
      <c r="E73" s="34">
        <v>0.58333333333333337</v>
      </c>
      <c r="F73" s="25">
        <v>5782.4424583333339</v>
      </c>
      <c r="G73" s="26" t="str">
        <f>IFERROR(VLOOKUP(B73,'SpEd BEA Rates by Month'!$B$4:$C$380,2,0)," ")</f>
        <v xml:space="preserve"> </v>
      </c>
      <c r="H73" s="12">
        <f>AVERAGE(H68:H72)</f>
        <v>11085.213399999999</v>
      </c>
      <c r="I73" s="17">
        <f>SUM(I68:I72)</f>
        <v>0.58333333333333337</v>
      </c>
      <c r="J73" s="26">
        <f>SUM(J68:J72)</f>
        <v>6179.6026250000004</v>
      </c>
      <c r="K73" s="10"/>
      <c r="L73" s="11">
        <f>AVERAGE(L68:L72)</f>
        <v>11085.213399999999</v>
      </c>
      <c r="M73" s="27">
        <f>SUM(M68:M72)</f>
        <v>2.0666666666666669</v>
      </c>
      <c r="N73" s="11">
        <f>SUM(N68:N72)</f>
        <v>22907.245599999998</v>
      </c>
      <c r="O73" s="29"/>
      <c r="P73" s="29">
        <f>AVERAGE(P68:P72)</f>
        <v>11015.2382</v>
      </c>
      <c r="Q73" s="32">
        <f>SUM(Q68:Q72)</f>
        <v>1.6666666666666667</v>
      </c>
      <c r="R73" s="29">
        <f>SUM(R68:R72)</f>
        <v>18371.81861111111</v>
      </c>
      <c r="S73" s="67"/>
      <c r="T73" s="67">
        <f>AVERAGE(T68:T72)</f>
        <v>11015.2382</v>
      </c>
      <c r="U73" s="68">
        <f>SUM(U68:U72)</f>
        <v>1.25</v>
      </c>
      <c r="V73" s="67">
        <f>SUM(V68:V72)</f>
        <v>13778.863958333333</v>
      </c>
    </row>
    <row r="74" spans="1:22" ht="15.75" thickBot="1" x14ac:dyDescent="0.3">
      <c r="A74" s="6"/>
      <c r="B74" s="6" t="s">
        <v>379</v>
      </c>
      <c r="C74" s="41"/>
      <c r="D74" s="13">
        <v>784.76004791666662</v>
      </c>
      <c r="E74" s="16"/>
      <c r="F74" s="23"/>
      <c r="G74" s="26" t="str">
        <f>IFERROR(VLOOKUP(B74,'SpEd BEA Rates by Month'!$B$4:$C$380,2,0)," ")</f>
        <v xml:space="preserve"> </v>
      </c>
      <c r="H74" s="12">
        <f>(H73/12)*0.95</f>
        <v>877.57939416666648</v>
      </c>
      <c r="I74" s="17"/>
      <c r="J74" s="26"/>
      <c r="K74" s="10"/>
      <c r="L74" s="11">
        <f>(L73/12)*0.95</f>
        <v>877.57939416666648</v>
      </c>
      <c r="M74" s="27"/>
      <c r="N74" s="11"/>
      <c r="O74" s="29"/>
      <c r="P74" s="29">
        <f>(P73/12)*0.95</f>
        <v>872.03969083333322</v>
      </c>
      <c r="Q74" s="32"/>
      <c r="R74" s="29"/>
      <c r="S74" s="67"/>
      <c r="T74" s="67">
        <f>(T73/12)*0.95</f>
        <v>872.03969083333322</v>
      </c>
      <c r="U74" s="68"/>
      <c r="V74" s="67"/>
    </row>
    <row r="75" spans="1:22" ht="15.75" thickBot="1" x14ac:dyDescent="0.3">
      <c r="A75" s="2" t="s">
        <v>65</v>
      </c>
      <c r="B75" s="2" t="s">
        <v>66</v>
      </c>
      <c r="C75" s="9">
        <v>9090.39</v>
      </c>
      <c r="D75" s="9">
        <v>10453.948499999999</v>
      </c>
      <c r="E75" s="15">
        <v>0</v>
      </c>
      <c r="F75" s="22">
        <v>0</v>
      </c>
      <c r="G75" s="22">
        <f>IFERROR(VLOOKUP(B75,'SpEd BEA Rates by Month'!$B$4:$C$380,2,0)," ")</f>
        <v>9422.73</v>
      </c>
      <c r="H75" s="9">
        <f>G75*1.15</f>
        <v>10836.139499999999</v>
      </c>
      <c r="I75" s="15">
        <f>VLOOKUP(B75,AAFTE!$C$4:$D$300,2,0)</f>
        <v>0</v>
      </c>
      <c r="J75" s="22">
        <f>H75*I75</f>
        <v>0</v>
      </c>
      <c r="K75" s="22">
        <f>IFERROR(VLOOKUP($B75,'SpEd BEA Rates by Month'!$B$4:$F$380,5,0)," ")</f>
        <v>9422.73</v>
      </c>
      <c r="L75" s="9">
        <f>K75*1.15</f>
        <v>10836.139499999999</v>
      </c>
      <c r="M75" s="15">
        <f>VLOOKUP($B75,AAFTE!$C$4:$E$300,3,0)</f>
        <v>0</v>
      </c>
      <c r="N75" s="9">
        <f>L75*M75</f>
        <v>0</v>
      </c>
      <c r="O75" s="9">
        <f>IFERROR(VLOOKUP($B75,'SpEd BEA Rates by Month'!$B$4:$I$380,8,0)," ")</f>
        <v>9439.6200000000008</v>
      </c>
      <c r="P75" s="9">
        <f t="shared" si="48"/>
        <v>10855.563</v>
      </c>
      <c r="Q75" s="31">
        <f>VLOOKUP($B75,AAFTE!$C$4:$F$300,4,0)</f>
        <v>0</v>
      </c>
      <c r="R75" s="9">
        <f t="shared" si="49"/>
        <v>0</v>
      </c>
      <c r="S75" s="9">
        <f>IFERROR(VLOOKUP($B75,'SpEd BEA Rates by Month'!$B$4:$I$380,8,0)," ")</f>
        <v>9439.6200000000008</v>
      </c>
      <c r="T75" s="9">
        <f t="shared" ref="T75:T78" si="56">S75*1.15</f>
        <v>10855.563</v>
      </c>
      <c r="U75" s="31">
        <f>VLOOKUP($B75,AAFTE!$C$4:$G$300,5,0)</f>
        <v>0</v>
      </c>
      <c r="V75" s="9">
        <f t="shared" ref="V75:V78" si="57">T75*U75</f>
        <v>0</v>
      </c>
    </row>
    <row r="76" spans="1:22" ht="15.75" thickBot="1" x14ac:dyDescent="0.3">
      <c r="A76" s="2" t="s">
        <v>65</v>
      </c>
      <c r="B76" s="2" t="s">
        <v>67</v>
      </c>
      <c r="C76" s="9">
        <v>8649.58</v>
      </c>
      <c r="D76" s="9">
        <v>9947.0169999999998</v>
      </c>
      <c r="E76" s="15">
        <v>16.833333333333332</v>
      </c>
      <c r="F76" s="22">
        <v>167441.45283333331</v>
      </c>
      <c r="G76" s="22">
        <f>IFERROR(VLOOKUP(B76,'SpEd BEA Rates by Month'!$B$4:$C$380,2,0)," ")</f>
        <v>9258.41</v>
      </c>
      <c r="H76" s="9">
        <f t="shared" ref="H76:H139" si="58">G76*1.15</f>
        <v>10647.171499999999</v>
      </c>
      <c r="I76" s="15">
        <f>VLOOKUP(B76,AAFTE!$C$4:$D$300,2,0)</f>
        <v>16.600000000000001</v>
      </c>
      <c r="J76" s="22">
        <f t="shared" ref="J76:J78" si="59">H76*I76</f>
        <v>176743.04689999999</v>
      </c>
      <c r="K76" s="22">
        <f>IFERROR(VLOOKUP($B76,'SpEd BEA Rates by Month'!$B$4:$F$380,5,0)," ")</f>
        <v>9258.41</v>
      </c>
      <c r="L76" s="9">
        <f t="shared" ref="L76:L139" si="60">K76*1.15</f>
        <v>10647.171499999999</v>
      </c>
      <c r="M76" s="15">
        <f>VLOOKUP($B76,AAFTE!$C$4:$E$300,3,0)</f>
        <v>18.5</v>
      </c>
      <c r="N76" s="9">
        <f t="shared" ref="N76:N78" si="61">L76*M76</f>
        <v>196972.67274999997</v>
      </c>
      <c r="O76" s="9">
        <f>IFERROR(VLOOKUP($B76,'SpEd BEA Rates by Month'!$B$4:$I$380,8,0)," ")</f>
        <v>9237.2999999999993</v>
      </c>
      <c r="P76" s="9">
        <f t="shared" si="48"/>
        <v>10622.894999999999</v>
      </c>
      <c r="Q76" s="31">
        <f>VLOOKUP($B76,AAFTE!$C$4:$F$300,4,0)</f>
        <v>16.777777777777779</v>
      </c>
      <c r="R76" s="9">
        <f t="shared" si="49"/>
        <v>178228.57166666666</v>
      </c>
      <c r="S76" s="9">
        <f>IFERROR(VLOOKUP($B76,'SpEd BEA Rates by Month'!$B$4:$I$380,8,0)," ")</f>
        <v>9237.2999999999993</v>
      </c>
      <c r="T76" s="9">
        <f t="shared" si="56"/>
        <v>10622.894999999999</v>
      </c>
      <c r="U76" s="31">
        <f>VLOOKUP($B76,AAFTE!$C$4:$G$300,5,0)</f>
        <v>16.416666666666668</v>
      </c>
      <c r="V76" s="9">
        <f t="shared" si="57"/>
        <v>174392.52625</v>
      </c>
    </row>
    <row r="77" spans="1:22" ht="15.75" thickBot="1" x14ac:dyDescent="0.3">
      <c r="A77" s="2" t="s">
        <v>65</v>
      </c>
      <c r="B77" s="2" t="s">
        <v>68</v>
      </c>
      <c r="C77" s="9">
        <v>8481.5300000000007</v>
      </c>
      <c r="D77" s="9">
        <v>9753.7595000000001</v>
      </c>
      <c r="E77" s="15">
        <v>111.08333333333333</v>
      </c>
      <c r="F77" s="22">
        <v>1083480.1177916666</v>
      </c>
      <c r="G77" s="22">
        <f>IFERROR(VLOOKUP(B77,'SpEd BEA Rates by Month'!$B$4:$C$380,2,0)," ")</f>
        <v>9278.6200000000008</v>
      </c>
      <c r="H77" s="9">
        <f t="shared" si="58"/>
        <v>10670.413</v>
      </c>
      <c r="I77" s="15">
        <f>VLOOKUP(B77,AAFTE!$C$4:$D$300,2,0)</f>
        <v>112.7</v>
      </c>
      <c r="J77" s="22">
        <f t="shared" si="59"/>
        <v>1202555.5451</v>
      </c>
      <c r="K77" s="22">
        <f>IFERROR(VLOOKUP($B77,'SpEd BEA Rates by Month'!$B$4:$F$380,5,0)," ")</f>
        <v>9278.6200000000008</v>
      </c>
      <c r="L77" s="9">
        <f t="shared" si="60"/>
        <v>10670.413</v>
      </c>
      <c r="M77" s="15">
        <f>VLOOKUP($B77,AAFTE!$C$4:$E$300,3,0)</f>
        <v>136.66666666666666</v>
      </c>
      <c r="N77" s="9">
        <f t="shared" si="61"/>
        <v>1458289.7766666666</v>
      </c>
      <c r="O77" s="9">
        <f>IFERROR(VLOOKUP($B77,'SpEd BEA Rates by Month'!$B$4:$I$380,8,0)," ")</f>
        <v>9231.1200000000008</v>
      </c>
      <c r="P77" s="9">
        <f t="shared" si="48"/>
        <v>10615.788</v>
      </c>
      <c r="Q77" s="31">
        <f>VLOOKUP($B77,AAFTE!$C$4:$F$300,4,0)</f>
        <v>140.22222222222223</v>
      </c>
      <c r="R77" s="9">
        <f t="shared" si="49"/>
        <v>1488569.3840000001</v>
      </c>
      <c r="S77" s="9">
        <f>IFERROR(VLOOKUP($B77,'SpEd BEA Rates by Month'!$B$4:$I$380,8,0)," ")</f>
        <v>9231.1200000000008</v>
      </c>
      <c r="T77" s="9">
        <f t="shared" si="56"/>
        <v>10615.788</v>
      </c>
      <c r="U77" s="31">
        <f>VLOOKUP($B77,AAFTE!$C$4:$G$300,5,0)</f>
        <v>136.33333333333334</v>
      </c>
      <c r="V77" s="9">
        <f t="shared" si="57"/>
        <v>1447285.7640000002</v>
      </c>
    </row>
    <row r="78" spans="1:22" ht="15.75" thickBot="1" x14ac:dyDescent="0.3">
      <c r="A78" s="2" t="s">
        <v>65</v>
      </c>
      <c r="B78" s="2" t="s">
        <v>69</v>
      </c>
      <c r="C78" s="9">
        <v>7961.28</v>
      </c>
      <c r="D78" s="9">
        <v>9155.4719999999998</v>
      </c>
      <c r="E78" s="15">
        <v>0</v>
      </c>
      <c r="F78" s="22">
        <v>0</v>
      </c>
      <c r="G78" s="22">
        <f>IFERROR(VLOOKUP(B78,'SpEd BEA Rates by Month'!$B$4:$C$380,2,0)," ")</f>
        <v>10725.95</v>
      </c>
      <c r="H78" s="9">
        <f t="shared" si="58"/>
        <v>12334.842500000001</v>
      </c>
      <c r="I78" s="15">
        <f>VLOOKUP(B78,AAFTE!$C$4:$D$300,2,0)</f>
        <v>0</v>
      </c>
      <c r="J78" s="22">
        <f t="shared" si="59"/>
        <v>0</v>
      </c>
      <c r="K78" s="22">
        <f>IFERROR(VLOOKUP($B78,'SpEd BEA Rates by Month'!$B$4:$F$380,5,0)," ")</f>
        <v>10725.95</v>
      </c>
      <c r="L78" s="9">
        <f t="shared" si="60"/>
        <v>12334.842500000001</v>
      </c>
      <c r="M78" s="15">
        <f>VLOOKUP($B78,AAFTE!$C$4:$E$300,3,0)</f>
        <v>0</v>
      </c>
      <c r="N78" s="9">
        <f t="shared" si="61"/>
        <v>0</v>
      </c>
      <c r="O78" s="9">
        <f>IFERROR(VLOOKUP($B78,'SpEd BEA Rates by Month'!$B$4:$I$380,8,0)," ")</f>
        <v>10916.52</v>
      </c>
      <c r="P78" s="9">
        <f t="shared" si="48"/>
        <v>12553.998</v>
      </c>
      <c r="Q78" s="31">
        <f>VLOOKUP($B78,AAFTE!$C$4:$F$300,4,0)</f>
        <v>0</v>
      </c>
      <c r="R78" s="9">
        <f t="shared" si="49"/>
        <v>0</v>
      </c>
      <c r="S78" s="9">
        <f>IFERROR(VLOOKUP($B78,'SpEd BEA Rates by Month'!$B$4:$I$380,8,0)," ")</f>
        <v>10916.52</v>
      </c>
      <c r="T78" s="9">
        <f t="shared" si="56"/>
        <v>12553.998</v>
      </c>
      <c r="U78" s="31">
        <f>VLOOKUP($B78,AAFTE!$C$4:$G$300,5,0)</f>
        <v>0</v>
      </c>
      <c r="V78" s="9">
        <f t="shared" si="57"/>
        <v>0</v>
      </c>
    </row>
    <row r="79" spans="1:22" ht="15.75" thickBot="1" x14ac:dyDescent="0.3">
      <c r="A79" s="6" t="s">
        <v>346</v>
      </c>
      <c r="B79" s="6" t="s">
        <v>855</v>
      </c>
      <c r="C79" s="41"/>
      <c r="D79" s="13">
        <v>9779.1914315960912</v>
      </c>
      <c r="E79" s="34">
        <v>127.91666666666666</v>
      </c>
      <c r="F79" s="25">
        <v>1250921.5706249999</v>
      </c>
      <c r="G79" s="26" t="str">
        <f>IFERROR(VLOOKUP(B79,'SpEd BEA Rates by Month'!$B$4:$C$380,2,0)," ")</f>
        <v xml:space="preserve"> </v>
      </c>
      <c r="H79" s="12">
        <f>J79/I79</f>
        <v>10667.429172467129</v>
      </c>
      <c r="I79" s="17">
        <f>SUM(I75:I78)</f>
        <v>129.30000000000001</v>
      </c>
      <c r="J79" s="26">
        <f>SUM(J75:J78)</f>
        <v>1379298.5919999999</v>
      </c>
      <c r="K79" s="10"/>
      <c r="L79" s="11">
        <f>N79/M79</f>
        <v>10667.641994092373</v>
      </c>
      <c r="M79" s="27">
        <f>SUM(M75:M78)</f>
        <v>155.16666666666666</v>
      </c>
      <c r="N79" s="11">
        <f>SUM(N75:N78)</f>
        <v>1655262.4494166665</v>
      </c>
      <c r="O79" s="29"/>
      <c r="P79" s="29">
        <f>R79/Q79</f>
        <v>10616.547488322718</v>
      </c>
      <c r="Q79" s="32">
        <f>SUM(Q75:Q78)</f>
        <v>157</v>
      </c>
      <c r="R79" s="29">
        <f>SUM(R75:R78)</f>
        <v>1666797.9556666669</v>
      </c>
      <c r="S79" s="67"/>
      <c r="T79" s="67">
        <f>V79/U79</f>
        <v>10616.551818330607</v>
      </c>
      <c r="U79" s="68">
        <f>SUM(U75:U78)</f>
        <v>152.75</v>
      </c>
      <c r="V79" s="67">
        <f>SUM(V75:V78)</f>
        <v>1621678.2902500001</v>
      </c>
    </row>
    <row r="80" spans="1:22" ht="15.75" thickBot="1" x14ac:dyDescent="0.3">
      <c r="A80" s="6"/>
      <c r="B80" s="6" t="s">
        <v>379</v>
      </c>
      <c r="C80" s="41"/>
      <c r="D80" s="13">
        <v>774.18598833469048</v>
      </c>
      <c r="E80" s="16"/>
      <c r="F80" s="25"/>
      <c r="G80" s="26" t="str">
        <f>IFERROR(VLOOKUP(B80,'SpEd BEA Rates by Month'!$B$4:$C$380,2,0)," ")</f>
        <v xml:space="preserve"> </v>
      </c>
      <c r="H80" s="12">
        <f>(H79/12)*0.95</f>
        <v>844.504809486981</v>
      </c>
      <c r="I80" s="17"/>
      <c r="J80" s="26"/>
      <c r="K80" s="10"/>
      <c r="L80" s="11">
        <f>(L79/12)*0.95</f>
        <v>844.52165786564615</v>
      </c>
      <c r="M80" s="27"/>
      <c r="N80" s="11"/>
      <c r="O80" s="29"/>
      <c r="P80" s="29">
        <f>(P79/12)*0.95</f>
        <v>840.47667615888179</v>
      </c>
      <c r="Q80" s="32"/>
      <c r="R80" s="29"/>
      <c r="S80" s="67"/>
      <c r="T80" s="67">
        <f>(T79/12)*0.95</f>
        <v>840.47701895117291</v>
      </c>
      <c r="U80" s="68"/>
      <c r="V80" s="67"/>
    </row>
    <row r="81" spans="1:22" ht="15.75" thickBot="1" x14ac:dyDescent="0.3">
      <c r="A81" s="7" t="s">
        <v>70</v>
      </c>
      <c r="B81" s="7" t="s">
        <v>71</v>
      </c>
      <c r="C81" s="9">
        <v>8996.2199999999993</v>
      </c>
      <c r="D81" s="9">
        <v>10345.652999999998</v>
      </c>
      <c r="E81" s="15">
        <v>0.27272727272727271</v>
      </c>
      <c r="F81" s="22">
        <v>2821.5417272727268</v>
      </c>
      <c r="G81" s="22">
        <f>IFERROR(VLOOKUP(B81,'SpEd BEA Rates by Month'!$B$4:$C$380,2,0)," ")</f>
        <v>9487.1</v>
      </c>
      <c r="H81" s="9">
        <f t="shared" si="58"/>
        <v>10910.164999999999</v>
      </c>
      <c r="I81" s="15">
        <f>VLOOKUP(B81,AAFTE!$C$4:$D$300,2,0)</f>
        <v>0.2</v>
      </c>
      <c r="J81" s="22">
        <f>H81*I81</f>
        <v>2182.0329999999999</v>
      </c>
      <c r="K81" s="22">
        <f>IFERROR(VLOOKUP($B81,'SpEd BEA Rates by Month'!$B$4:$F$380,5,0)," ")</f>
        <v>9487.1</v>
      </c>
      <c r="L81" s="9">
        <f t="shared" si="60"/>
        <v>10910.164999999999</v>
      </c>
      <c r="M81" s="15">
        <f>VLOOKUP($B81,AAFTE!$C$4:$E$300,3,0)</f>
        <v>1</v>
      </c>
      <c r="N81" s="9">
        <f>L81*M81</f>
        <v>10910.164999999999</v>
      </c>
      <c r="O81" s="9">
        <f>IFERROR(VLOOKUP($B81,'SpEd BEA Rates by Month'!$B$4:$I$380,8,0)," ")</f>
        <v>9641.98</v>
      </c>
      <c r="P81" s="9">
        <f t="shared" si="48"/>
        <v>11088.276999999998</v>
      </c>
      <c r="Q81" s="31">
        <f>VLOOKUP($B81,AAFTE!$C$4:$F$300,4,0)</f>
        <v>1.2222222222222223</v>
      </c>
      <c r="R81" s="9">
        <f t="shared" si="49"/>
        <v>13552.338555555554</v>
      </c>
      <c r="S81" s="9">
        <f>IFERROR(VLOOKUP($B81,'SpEd BEA Rates by Month'!$B$4:$I$380,8,0)," ")</f>
        <v>9641.98</v>
      </c>
      <c r="T81" s="9">
        <f t="shared" ref="T81" si="62">S81*1.15</f>
        <v>11088.276999999998</v>
      </c>
      <c r="U81" s="31">
        <f>VLOOKUP($B81,AAFTE!$C$4:$G$300,5,0)</f>
        <v>1.0833333333333333</v>
      </c>
      <c r="V81" s="9">
        <f t="shared" ref="V81" si="63">T81*U81</f>
        <v>12012.30008333333</v>
      </c>
    </row>
    <row r="82" spans="1:22" ht="15.75" thickBot="1" x14ac:dyDescent="0.3">
      <c r="A82" s="6" t="s">
        <v>347</v>
      </c>
      <c r="B82" s="6" t="s">
        <v>855</v>
      </c>
      <c r="C82" s="41"/>
      <c r="D82" s="13">
        <v>10345.652999999998</v>
      </c>
      <c r="E82" s="34">
        <v>0.27272727272727271</v>
      </c>
      <c r="F82" s="25">
        <v>2821.5417272727268</v>
      </c>
      <c r="G82" s="26" t="str">
        <f>IFERROR(VLOOKUP(B82,'SpEd BEA Rates by Month'!$B$4:$C$380,2,0)," ")</f>
        <v xml:space="preserve"> </v>
      </c>
      <c r="H82" s="12">
        <f>H81</f>
        <v>10910.164999999999</v>
      </c>
      <c r="I82" s="17">
        <f>I81</f>
        <v>0.2</v>
      </c>
      <c r="J82" s="26">
        <f>J81</f>
        <v>2182.0329999999999</v>
      </c>
      <c r="K82" s="10"/>
      <c r="L82" s="11">
        <f>L81</f>
        <v>10910.164999999999</v>
      </c>
      <c r="M82" s="27">
        <f>M81</f>
        <v>1</v>
      </c>
      <c r="N82" s="11">
        <f>N81</f>
        <v>10910.164999999999</v>
      </c>
      <c r="O82" s="29"/>
      <c r="P82" s="29">
        <f>P81</f>
        <v>11088.276999999998</v>
      </c>
      <c r="Q82" s="32">
        <f>Q81</f>
        <v>1.2222222222222223</v>
      </c>
      <c r="R82" s="29">
        <f>R81</f>
        <v>13552.338555555554</v>
      </c>
      <c r="S82" s="67"/>
      <c r="T82" s="67">
        <f>T81</f>
        <v>11088.276999999998</v>
      </c>
      <c r="U82" s="68">
        <f>U81</f>
        <v>1.0833333333333333</v>
      </c>
      <c r="V82" s="67">
        <f>V81</f>
        <v>12012.30008333333</v>
      </c>
    </row>
    <row r="83" spans="1:22" ht="15.75" thickBot="1" x14ac:dyDescent="0.3">
      <c r="A83" s="6"/>
      <c r="B83" s="6" t="s">
        <v>379</v>
      </c>
      <c r="C83" s="41"/>
      <c r="D83" s="13">
        <v>819.03086249999978</v>
      </c>
      <c r="E83" s="16"/>
      <c r="F83" s="25"/>
      <c r="G83" s="26" t="str">
        <f>IFERROR(VLOOKUP(B83,'SpEd BEA Rates by Month'!$B$4:$C$380,2,0)," ")</f>
        <v xml:space="preserve"> </v>
      </c>
      <c r="H83" s="12">
        <f>(H82/12)*0.95</f>
        <v>863.72139583333319</v>
      </c>
      <c r="I83" s="17"/>
      <c r="J83" s="26"/>
      <c r="K83" s="10"/>
      <c r="L83" s="11">
        <f>(L82/12)*0.95</f>
        <v>863.72139583333319</v>
      </c>
      <c r="M83" s="27"/>
      <c r="N83" s="11"/>
      <c r="O83" s="29"/>
      <c r="P83" s="29">
        <f>(P82/12)*0.95</f>
        <v>877.82192916666645</v>
      </c>
      <c r="Q83" s="32"/>
      <c r="R83" s="29"/>
      <c r="S83" s="67"/>
      <c r="T83" s="67">
        <f>(T82/12)*0.95</f>
        <v>877.82192916666645</v>
      </c>
      <c r="U83" s="68"/>
      <c r="V83" s="67"/>
    </row>
    <row r="84" spans="1:22" ht="15.75" thickBot="1" x14ac:dyDescent="0.3">
      <c r="A84" s="7" t="s">
        <v>72</v>
      </c>
      <c r="B84" s="7" t="s">
        <v>73</v>
      </c>
      <c r="C84" s="9">
        <v>8547.09</v>
      </c>
      <c r="D84" s="9">
        <v>9829.1534999999985</v>
      </c>
      <c r="E84" s="15">
        <v>0.3</v>
      </c>
      <c r="F84" s="22">
        <v>2948.7460499999993</v>
      </c>
      <c r="G84" s="22">
        <f>IFERROR(VLOOKUP(B84,'SpEd BEA Rates by Month'!$B$4:$C$380,2,0)," ")</f>
        <v>9088.44</v>
      </c>
      <c r="H84" s="9">
        <f t="shared" si="58"/>
        <v>10451.706</v>
      </c>
      <c r="I84" s="15">
        <f>VLOOKUP(B84,AAFTE!$C$4:$D$300,2,0)</f>
        <v>0.3</v>
      </c>
      <c r="J84" s="22">
        <f>H84*I84</f>
        <v>3135.5117999999998</v>
      </c>
      <c r="K84" s="22">
        <f>IFERROR(VLOOKUP($B84,'SpEd BEA Rates by Month'!$B$4:$F$380,5,0)," ")</f>
        <v>9088.44</v>
      </c>
      <c r="L84" s="9">
        <f t="shared" si="60"/>
        <v>10451.706</v>
      </c>
      <c r="M84" s="15">
        <f>VLOOKUP($B84,AAFTE!$C$4:$E$300,3,0)</f>
        <v>0</v>
      </c>
      <c r="N84" s="9">
        <f>L84*M84</f>
        <v>0</v>
      </c>
      <c r="O84" s="9">
        <f>IFERROR(VLOOKUP($B84,'SpEd BEA Rates by Month'!$B$4:$I$380,8,0)," ")</f>
        <v>9107.5400000000009</v>
      </c>
      <c r="P84" s="9">
        <f t="shared" si="48"/>
        <v>10473.671</v>
      </c>
      <c r="Q84" s="31">
        <f>VLOOKUP($B84,AAFTE!$C$4:$F$300,4,0)</f>
        <v>0</v>
      </c>
      <c r="R84" s="9">
        <f t="shared" si="49"/>
        <v>0</v>
      </c>
      <c r="S84" s="9">
        <f>IFERROR(VLOOKUP($B84,'SpEd BEA Rates by Month'!$B$4:$I$380,8,0)," ")</f>
        <v>9107.5400000000009</v>
      </c>
      <c r="T84" s="9">
        <f t="shared" ref="T84:T93" si="64">S84*1.15</f>
        <v>10473.671</v>
      </c>
      <c r="U84" s="31">
        <f>VLOOKUP($B84,AAFTE!$C$4:$G$300,5,0)</f>
        <v>0.25</v>
      </c>
      <c r="V84" s="9">
        <f t="shared" ref="V84:V93" si="65">T84*U84</f>
        <v>2618.4177500000001</v>
      </c>
    </row>
    <row r="85" spans="1:22" ht="15.75" thickBot="1" x14ac:dyDescent="0.3">
      <c r="A85" s="7" t="s">
        <v>72</v>
      </c>
      <c r="B85" s="7" t="s">
        <v>74</v>
      </c>
      <c r="C85" s="9">
        <v>8762.18</v>
      </c>
      <c r="D85" s="9">
        <v>10076.507</v>
      </c>
      <c r="E85" s="15">
        <v>16.583333333333332</v>
      </c>
      <c r="F85" s="22">
        <v>167102.07441666664</v>
      </c>
      <c r="G85" s="22">
        <f>IFERROR(VLOOKUP(B85,'SpEd BEA Rates by Month'!$B$4:$C$380,2,0)," ")</f>
        <v>9385.73</v>
      </c>
      <c r="H85" s="9">
        <f t="shared" si="58"/>
        <v>10793.589499999998</v>
      </c>
      <c r="I85" s="15">
        <f>VLOOKUP(B85,AAFTE!$C$4:$D$300,2,0)</f>
        <v>16.333333333333332</v>
      </c>
      <c r="J85" s="22">
        <f t="shared" ref="J85:J93" si="66">H85*I85</f>
        <v>176295.29516666662</v>
      </c>
      <c r="K85" s="22">
        <f>IFERROR(VLOOKUP($B85,'SpEd BEA Rates by Month'!$B$4:$F$380,5,0)," ")</f>
        <v>9385.73</v>
      </c>
      <c r="L85" s="9">
        <f t="shared" si="60"/>
        <v>10793.589499999998</v>
      </c>
      <c r="M85" s="15">
        <f>VLOOKUP($B85,AAFTE!$C$4:$E$300,3,0)</f>
        <v>18.5</v>
      </c>
      <c r="N85" s="9">
        <f t="shared" ref="N85:N93" si="67">L85*M85</f>
        <v>199681.40574999998</v>
      </c>
      <c r="O85" s="9">
        <f>IFERROR(VLOOKUP($B85,'SpEd BEA Rates by Month'!$B$4:$I$380,8,0)," ")</f>
        <v>9239.18</v>
      </c>
      <c r="P85" s="9">
        <f t="shared" si="48"/>
        <v>10625.056999999999</v>
      </c>
      <c r="Q85" s="31">
        <f>VLOOKUP($B85,AAFTE!$C$4:$F$300,4,0)</f>
        <v>19</v>
      </c>
      <c r="R85" s="9">
        <f t="shared" si="49"/>
        <v>201876.08299999998</v>
      </c>
      <c r="S85" s="9">
        <f>IFERROR(VLOOKUP($B85,'SpEd BEA Rates by Month'!$B$4:$I$380,8,0)," ")</f>
        <v>9239.18</v>
      </c>
      <c r="T85" s="9">
        <f t="shared" si="64"/>
        <v>10625.056999999999</v>
      </c>
      <c r="U85" s="31">
        <f>VLOOKUP($B85,AAFTE!$C$4:$G$300,5,0)</f>
        <v>18.416666666666668</v>
      </c>
      <c r="V85" s="9">
        <f t="shared" si="65"/>
        <v>195678.13308333332</v>
      </c>
    </row>
    <row r="86" spans="1:22" ht="15.75" thickBot="1" x14ac:dyDescent="0.3">
      <c r="A86" s="7" t="s">
        <v>72</v>
      </c>
      <c r="B86" s="7" t="s">
        <v>75</v>
      </c>
      <c r="C86" s="9">
        <v>8446.61</v>
      </c>
      <c r="D86" s="9">
        <v>9713.6015000000007</v>
      </c>
      <c r="E86" s="15">
        <v>4.5</v>
      </c>
      <c r="F86" s="22">
        <v>43711.206750000005</v>
      </c>
      <c r="G86" s="22">
        <f>IFERROR(VLOOKUP(B86,'SpEd BEA Rates by Month'!$B$4:$C$380,2,0)," ")</f>
        <v>9242.5400000000009</v>
      </c>
      <c r="H86" s="9">
        <f t="shared" si="58"/>
        <v>10628.921</v>
      </c>
      <c r="I86" s="15">
        <f>VLOOKUP(B86,AAFTE!$C$4:$D$300,2,0)</f>
        <v>4.833333333333333</v>
      </c>
      <c r="J86" s="22">
        <f t="shared" si="66"/>
        <v>51373.118166666667</v>
      </c>
      <c r="K86" s="22">
        <f>IFERROR(VLOOKUP($B86,'SpEd BEA Rates by Month'!$B$4:$F$380,5,0)," ")</f>
        <v>9242.5400000000009</v>
      </c>
      <c r="L86" s="9">
        <f t="shared" si="60"/>
        <v>10628.921</v>
      </c>
      <c r="M86" s="15">
        <f>VLOOKUP($B86,AAFTE!$C$4:$E$300,3,0)</f>
        <v>7.833333333333333</v>
      </c>
      <c r="N86" s="9">
        <f t="shared" si="67"/>
        <v>83259.881166666659</v>
      </c>
      <c r="O86" s="9">
        <f>IFERROR(VLOOKUP($B86,'SpEd BEA Rates by Month'!$B$4:$I$380,8,0)," ")</f>
        <v>9225.56</v>
      </c>
      <c r="P86" s="9">
        <f t="shared" si="48"/>
        <v>10609.393999999998</v>
      </c>
      <c r="Q86" s="31">
        <f>VLOOKUP($B86,AAFTE!$C$4:$F$300,4,0)</f>
        <v>7.666666666666667</v>
      </c>
      <c r="R86" s="9">
        <f t="shared" si="49"/>
        <v>81338.687333333321</v>
      </c>
      <c r="S86" s="9">
        <f>IFERROR(VLOOKUP($B86,'SpEd BEA Rates by Month'!$B$4:$I$380,8,0)," ")</f>
        <v>9225.56</v>
      </c>
      <c r="T86" s="9">
        <f t="shared" si="64"/>
        <v>10609.393999999998</v>
      </c>
      <c r="U86" s="31">
        <f>VLOOKUP($B86,AAFTE!$C$4:$G$300,5,0)</f>
        <v>7.333333333333333</v>
      </c>
      <c r="V86" s="9">
        <f t="shared" si="65"/>
        <v>77802.222666666654</v>
      </c>
    </row>
    <row r="87" spans="1:22" ht="15.75" thickBot="1" x14ac:dyDescent="0.3">
      <c r="A87" s="7" t="s">
        <v>72</v>
      </c>
      <c r="B87" s="7" t="s">
        <v>76</v>
      </c>
      <c r="C87" s="9">
        <v>8925.43</v>
      </c>
      <c r="D87" s="9">
        <v>10264.244499999999</v>
      </c>
      <c r="E87" s="15">
        <v>90.333333333333329</v>
      </c>
      <c r="F87" s="22">
        <v>927203.41983333323</v>
      </c>
      <c r="G87" s="22">
        <f>IFERROR(VLOOKUP(B87,'SpEd BEA Rates by Month'!$B$4:$C$380,2,0)," ")</f>
        <v>9482.14</v>
      </c>
      <c r="H87" s="9">
        <f t="shared" si="58"/>
        <v>10904.460999999999</v>
      </c>
      <c r="I87" s="15">
        <f>VLOOKUP(B87,AAFTE!$C$4:$D$300,2,0)</f>
        <v>92.75</v>
      </c>
      <c r="J87" s="22">
        <f t="shared" si="66"/>
        <v>1011388.75775</v>
      </c>
      <c r="K87" s="22">
        <f>IFERROR(VLOOKUP($B87,'SpEd BEA Rates by Month'!$B$4:$F$380,5,0)," ")</f>
        <v>9482.14</v>
      </c>
      <c r="L87" s="9">
        <f t="shared" si="60"/>
        <v>10904.460999999999</v>
      </c>
      <c r="M87" s="15">
        <f>VLOOKUP($B87,AAFTE!$C$4:$E$300,3,0)</f>
        <v>94.166666666666671</v>
      </c>
      <c r="N87" s="9">
        <f t="shared" si="67"/>
        <v>1026836.7441666666</v>
      </c>
      <c r="O87" s="9">
        <f>IFERROR(VLOOKUP($B87,'SpEd BEA Rates by Month'!$B$4:$I$380,8,0)," ")</f>
        <v>9480.48</v>
      </c>
      <c r="P87" s="9">
        <f t="shared" si="48"/>
        <v>10902.551999999998</v>
      </c>
      <c r="Q87" s="31">
        <f>VLOOKUP($B87,AAFTE!$C$4:$F$300,4,0)</f>
        <v>90.222222222222229</v>
      </c>
      <c r="R87" s="9">
        <f t="shared" si="49"/>
        <v>983652.4693333332</v>
      </c>
      <c r="S87" s="9">
        <f>IFERROR(VLOOKUP($B87,'SpEd BEA Rates by Month'!$B$4:$I$380,8,0)," ")</f>
        <v>9480.48</v>
      </c>
      <c r="T87" s="9">
        <f t="shared" si="64"/>
        <v>10902.551999999998</v>
      </c>
      <c r="U87" s="31">
        <f>VLOOKUP($B87,AAFTE!$C$4:$G$300,5,0)</f>
        <v>93.166666666666671</v>
      </c>
      <c r="V87" s="9">
        <f t="shared" si="65"/>
        <v>1015754.4279999998</v>
      </c>
    </row>
    <row r="88" spans="1:22" ht="15.75" thickBot="1" x14ac:dyDescent="0.3">
      <c r="A88" s="7" t="s">
        <v>72</v>
      </c>
      <c r="B88" s="7" t="s">
        <v>77</v>
      </c>
      <c r="C88" s="9">
        <v>8629.9599999999991</v>
      </c>
      <c r="D88" s="9">
        <v>9924.4539999999979</v>
      </c>
      <c r="E88" s="15">
        <v>20.5</v>
      </c>
      <c r="F88" s="22">
        <v>203451.30699999997</v>
      </c>
      <c r="G88" s="22">
        <f>IFERROR(VLOOKUP(B88,'SpEd BEA Rates by Month'!$B$4:$C$380,2,0)," ")</f>
        <v>9255.99</v>
      </c>
      <c r="H88" s="9">
        <f t="shared" si="58"/>
        <v>10644.388499999999</v>
      </c>
      <c r="I88" s="15">
        <f>VLOOKUP(B88,AAFTE!$C$4:$D$300,2,0)</f>
        <v>21.583333333333332</v>
      </c>
      <c r="J88" s="22">
        <f t="shared" si="66"/>
        <v>229741.38512499997</v>
      </c>
      <c r="K88" s="22">
        <f>IFERROR(VLOOKUP($B88,'SpEd BEA Rates by Month'!$B$4:$F$380,5,0)," ")</f>
        <v>9255.99</v>
      </c>
      <c r="L88" s="9">
        <f t="shared" si="60"/>
        <v>10644.388499999999</v>
      </c>
      <c r="M88" s="15">
        <f>VLOOKUP($B88,AAFTE!$C$4:$E$300,3,0)</f>
        <v>26.5</v>
      </c>
      <c r="N88" s="9">
        <f t="shared" si="67"/>
        <v>282076.29524999997</v>
      </c>
      <c r="O88" s="9">
        <f>IFERROR(VLOOKUP($B88,'SpEd BEA Rates by Month'!$B$4:$I$380,8,0)," ")</f>
        <v>9270.18</v>
      </c>
      <c r="P88" s="9">
        <f t="shared" si="48"/>
        <v>10660.707</v>
      </c>
      <c r="Q88" s="31">
        <f>VLOOKUP($B88,AAFTE!$C$4:$F$300,4,0)</f>
        <v>27.111111111111111</v>
      </c>
      <c r="R88" s="9">
        <f t="shared" si="49"/>
        <v>289023.61200000002</v>
      </c>
      <c r="S88" s="9">
        <f>IFERROR(VLOOKUP($B88,'SpEd BEA Rates by Month'!$B$4:$I$380,8,0)," ")</f>
        <v>9270.18</v>
      </c>
      <c r="T88" s="9">
        <f t="shared" si="64"/>
        <v>10660.707</v>
      </c>
      <c r="U88" s="31">
        <f>VLOOKUP($B88,AAFTE!$C$4:$G$300,5,0)</f>
        <v>27</v>
      </c>
      <c r="V88" s="9">
        <f t="shared" si="65"/>
        <v>287839.08900000004</v>
      </c>
    </row>
    <row r="89" spans="1:22" ht="15.75" thickBot="1" x14ac:dyDescent="0.3">
      <c r="A89" s="7" t="s">
        <v>72</v>
      </c>
      <c r="B89" s="7" t="s">
        <v>78</v>
      </c>
      <c r="C89" s="9">
        <v>8614.3700000000008</v>
      </c>
      <c r="D89" s="9">
        <v>9906.5254999999997</v>
      </c>
      <c r="E89" s="15">
        <v>8.5</v>
      </c>
      <c r="F89" s="22">
        <v>84205.466749999992</v>
      </c>
      <c r="G89" s="22">
        <f>IFERROR(VLOOKUP(B89,'SpEd BEA Rates by Month'!$B$4:$C$380,2,0)," ")</f>
        <v>9262.69</v>
      </c>
      <c r="H89" s="9">
        <f t="shared" si="58"/>
        <v>10652.093499999999</v>
      </c>
      <c r="I89" s="15">
        <f>VLOOKUP(B89,AAFTE!$C$4:$D$300,2,0)</f>
        <v>8.5833333333333339</v>
      </c>
      <c r="J89" s="22">
        <f t="shared" si="66"/>
        <v>91430.469208333336</v>
      </c>
      <c r="K89" s="22">
        <f>IFERROR(VLOOKUP($B89,'SpEd BEA Rates by Month'!$B$4:$F$380,5,0)," ")</f>
        <v>9262.69</v>
      </c>
      <c r="L89" s="9">
        <f t="shared" si="60"/>
        <v>10652.093499999999</v>
      </c>
      <c r="M89" s="15">
        <f>VLOOKUP($B89,AAFTE!$C$4:$E$300,3,0)</f>
        <v>12</v>
      </c>
      <c r="N89" s="9">
        <f t="shared" si="67"/>
        <v>127825.12199999999</v>
      </c>
      <c r="O89" s="9">
        <f>IFERROR(VLOOKUP($B89,'SpEd BEA Rates by Month'!$B$4:$I$380,8,0)," ")</f>
        <v>9252.69</v>
      </c>
      <c r="P89" s="9">
        <f t="shared" si="48"/>
        <v>10640.593499999999</v>
      </c>
      <c r="Q89" s="31">
        <f>VLOOKUP($B89,AAFTE!$C$4:$F$300,4,0)</f>
        <v>11.666666666666666</v>
      </c>
      <c r="R89" s="9">
        <f t="shared" si="49"/>
        <v>124140.25749999998</v>
      </c>
      <c r="S89" s="9">
        <f>IFERROR(VLOOKUP($B89,'SpEd BEA Rates by Month'!$B$4:$I$380,8,0)," ")</f>
        <v>9252.69</v>
      </c>
      <c r="T89" s="9">
        <f t="shared" si="64"/>
        <v>10640.593499999999</v>
      </c>
      <c r="U89" s="31">
        <f>VLOOKUP($B89,AAFTE!$C$4:$G$300,5,0)</f>
        <v>11.25</v>
      </c>
      <c r="V89" s="9">
        <f t="shared" si="65"/>
        <v>119706.67687499999</v>
      </c>
    </row>
    <row r="90" spans="1:22" ht="15.75" thickBot="1" x14ac:dyDescent="0.3">
      <c r="A90" s="7" t="s">
        <v>72</v>
      </c>
      <c r="B90" s="7" t="s">
        <v>79</v>
      </c>
      <c r="C90" s="9">
        <v>8580.8799999999992</v>
      </c>
      <c r="D90" s="9">
        <v>9868.0119999999988</v>
      </c>
      <c r="E90" s="15">
        <v>2.6666666666666665</v>
      </c>
      <c r="F90" s="22">
        <v>26314.698666666663</v>
      </c>
      <c r="G90" s="22">
        <f>IFERROR(VLOOKUP(B90,'SpEd BEA Rates by Month'!$B$4:$C$380,2,0)," ")</f>
        <v>9315.2099999999991</v>
      </c>
      <c r="H90" s="9">
        <f t="shared" si="58"/>
        <v>10712.491499999998</v>
      </c>
      <c r="I90" s="15">
        <f>VLOOKUP(B90,AAFTE!$C$4:$D$300,2,0)</f>
        <v>2.75</v>
      </c>
      <c r="J90" s="22">
        <f t="shared" si="66"/>
        <v>29459.351624999996</v>
      </c>
      <c r="K90" s="22">
        <f>IFERROR(VLOOKUP($B90,'SpEd BEA Rates by Month'!$B$4:$F$380,5,0)," ")</f>
        <v>9315.2099999999991</v>
      </c>
      <c r="L90" s="9">
        <f t="shared" si="60"/>
        <v>10712.491499999998</v>
      </c>
      <c r="M90" s="15">
        <f>VLOOKUP($B90,AAFTE!$C$4:$E$300,3,0)</f>
        <v>4.166666666666667</v>
      </c>
      <c r="N90" s="9">
        <f t="shared" si="67"/>
        <v>44635.381249999999</v>
      </c>
      <c r="O90" s="9">
        <f>IFERROR(VLOOKUP($B90,'SpEd BEA Rates by Month'!$B$4:$I$380,8,0)," ")</f>
        <v>9324.0400000000009</v>
      </c>
      <c r="P90" s="9">
        <f t="shared" si="48"/>
        <v>10722.646000000001</v>
      </c>
      <c r="Q90" s="31">
        <f>VLOOKUP($B90,AAFTE!$C$4:$F$300,4,0)</f>
        <v>4.1111111111111107</v>
      </c>
      <c r="R90" s="9">
        <f t="shared" si="49"/>
        <v>44081.989111111106</v>
      </c>
      <c r="S90" s="9">
        <f>IFERROR(VLOOKUP($B90,'SpEd BEA Rates by Month'!$B$4:$I$380,8,0)," ")</f>
        <v>9324.0400000000009</v>
      </c>
      <c r="T90" s="9">
        <f t="shared" si="64"/>
        <v>10722.646000000001</v>
      </c>
      <c r="U90" s="31">
        <f>VLOOKUP($B90,AAFTE!$C$4:$G$300,5,0)</f>
        <v>3.8333333333333335</v>
      </c>
      <c r="V90" s="9">
        <f t="shared" si="65"/>
        <v>41103.476333333339</v>
      </c>
    </row>
    <row r="91" spans="1:22" ht="15.75" thickBot="1" x14ac:dyDescent="0.3">
      <c r="A91" s="7" t="s">
        <v>72</v>
      </c>
      <c r="B91" s="7" t="s">
        <v>80</v>
      </c>
      <c r="C91" s="9">
        <v>8581.0499999999993</v>
      </c>
      <c r="D91" s="9">
        <v>9868.2074999999986</v>
      </c>
      <c r="E91" s="15">
        <v>25.666666666666668</v>
      </c>
      <c r="F91" s="22">
        <v>253283.99249999996</v>
      </c>
      <c r="G91" s="22">
        <f>IFERROR(VLOOKUP(B91,'SpEd BEA Rates by Month'!$B$4:$C$380,2,0)," ")</f>
        <v>9215.1200000000008</v>
      </c>
      <c r="H91" s="9">
        <f t="shared" si="58"/>
        <v>10597.388000000001</v>
      </c>
      <c r="I91" s="15">
        <f>VLOOKUP(B91,AAFTE!$C$4:$D$300,2,0)</f>
        <v>25.75</v>
      </c>
      <c r="J91" s="22">
        <f t="shared" si="66"/>
        <v>272882.74100000004</v>
      </c>
      <c r="K91" s="22">
        <f>IFERROR(VLOOKUP($B91,'SpEd BEA Rates by Month'!$B$4:$F$380,5,0)," ")</f>
        <v>9215.1200000000008</v>
      </c>
      <c r="L91" s="9">
        <f t="shared" si="60"/>
        <v>10597.388000000001</v>
      </c>
      <c r="M91" s="15">
        <f>VLOOKUP($B91,AAFTE!$C$4:$E$300,3,0)</f>
        <v>21.333333333333332</v>
      </c>
      <c r="N91" s="9">
        <f t="shared" si="67"/>
        <v>226077.61066666667</v>
      </c>
      <c r="O91" s="9">
        <f>IFERROR(VLOOKUP($B91,'SpEd BEA Rates by Month'!$B$4:$I$380,8,0)," ")</f>
        <v>9222.5</v>
      </c>
      <c r="P91" s="9">
        <f t="shared" si="48"/>
        <v>10605.875</v>
      </c>
      <c r="Q91" s="31">
        <f>VLOOKUP($B91,AAFTE!$C$4:$F$300,4,0)</f>
        <v>22.555555555555557</v>
      </c>
      <c r="R91" s="9">
        <f t="shared" si="49"/>
        <v>239221.40277777778</v>
      </c>
      <c r="S91" s="9">
        <f>IFERROR(VLOOKUP($B91,'SpEd BEA Rates by Month'!$B$4:$I$380,8,0)," ")</f>
        <v>9222.5</v>
      </c>
      <c r="T91" s="9">
        <f t="shared" si="64"/>
        <v>10605.875</v>
      </c>
      <c r="U91" s="31">
        <f>VLOOKUP($B91,AAFTE!$C$4:$G$300,5,0)</f>
        <v>22.75</v>
      </c>
      <c r="V91" s="9">
        <f t="shared" si="65"/>
        <v>241283.65625</v>
      </c>
    </row>
    <row r="92" spans="1:22" ht="15.75" thickBot="1" x14ac:dyDescent="0.3">
      <c r="A92" s="7" t="s">
        <v>72</v>
      </c>
      <c r="B92" s="7" t="s">
        <v>81</v>
      </c>
      <c r="C92" s="9">
        <v>8564.8799999999992</v>
      </c>
      <c r="D92" s="9">
        <v>9849.6119999999992</v>
      </c>
      <c r="E92" s="15">
        <v>3.1666666666666665</v>
      </c>
      <c r="F92" s="22">
        <v>31190.437999999995</v>
      </c>
      <c r="G92" s="22">
        <f>IFERROR(VLOOKUP(B92,'SpEd BEA Rates by Month'!$B$4:$C$380,2,0)," ")</f>
        <v>9161.32</v>
      </c>
      <c r="H92" s="9">
        <f t="shared" si="58"/>
        <v>10535.517999999998</v>
      </c>
      <c r="I92" s="15">
        <f>VLOOKUP(B92,AAFTE!$C$4:$D$300,2,0)</f>
        <v>3.5</v>
      </c>
      <c r="J92" s="22">
        <f t="shared" si="66"/>
        <v>36874.312999999995</v>
      </c>
      <c r="K92" s="22">
        <f>IFERROR(VLOOKUP($B92,'SpEd BEA Rates by Month'!$B$4:$F$380,5,0)," ")</f>
        <v>9161.32</v>
      </c>
      <c r="L92" s="9">
        <f t="shared" si="60"/>
        <v>10535.517999999998</v>
      </c>
      <c r="M92" s="15">
        <f>VLOOKUP($B92,AAFTE!$C$4:$E$300,3,0)</f>
        <v>6.5</v>
      </c>
      <c r="N92" s="9">
        <f t="shared" si="67"/>
        <v>68480.866999999984</v>
      </c>
      <c r="O92" s="9">
        <f>IFERROR(VLOOKUP($B92,'SpEd BEA Rates by Month'!$B$4:$I$380,8,0)," ")</f>
        <v>9219.59</v>
      </c>
      <c r="P92" s="9">
        <f t="shared" si="48"/>
        <v>10602.528499999999</v>
      </c>
      <c r="Q92" s="31">
        <f>VLOOKUP($B92,AAFTE!$C$4:$F$300,4,0)</f>
        <v>6.7777777777777777</v>
      </c>
      <c r="R92" s="9">
        <f t="shared" si="49"/>
        <v>71861.58205555554</v>
      </c>
      <c r="S92" s="9">
        <f>IFERROR(VLOOKUP($B92,'SpEd BEA Rates by Month'!$B$4:$I$380,8,0)," ")</f>
        <v>9219.59</v>
      </c>
      <c r="T92" s="9">
        <f t="shared" si="64"/>
        <v>10602.528499999999</v>
      </c>
      <c r="U92" s="31">
        <f>VLOOKUP($B92,AAFTE!$C$4:$G$300,5,0)</f>
        <v>6.416666666666667</v>
      </c>
      <c r="V92" s="9">
        <f t="shared" si="65"/>
        <v>68032.891208333327</v>
      </c>
    </row>
    <row r="93" spans="1:22" ht="15.75" thickBot="1" x14ac:dyDescent="0.3">
      <c r="A93" s="7" t="s">
        <v>72</v>
      </c>
      <c r="B93" s="7" t="s">
        <v>82</v>
      </c>
      <c r="C93" s="9">
        <v>8876.6200000000008</v>
      </c>
      <c r="D93" s="9">
        <v>10208.112999999999</v>
      </c>
      <c r="E93" s="15">
        <v>0.83333333333333337</v>
      </c>
      <c r="F93" s="22">
        <v>8506.7608333333337</v>
      </c>
      <c r="G93" s="22">
        <f>IFERROR(VLOOKUP(B93,'SpEd BEA Rates by Month'!$B$4:$C$380,2,0)," ")</f>
        <v>9459.56</v>
      </c>
      <c r="H93" s="9">
        <f t="shared" si="58"/>
        <v>10878.493999999999</v>
      </c>
      <c r="I93" s="15">
        <f>VLOOKUP(B93,AAFTE!$C$4:$D$300,2,0)</f>
        <v>0.75</v>
      </c>
      <c r="J93" s="22">
        <f t="shared" si="66"/>
        <v>8158.8704999999991</v>
      </c>
      <c r="K93" s="22">
        <f>IFERROR(VLOOKUP($B93,'SpEd BEA Rates by Month'!$B$4:$F$380,5,0)," ")</f>
        <v>9459.56</v>
      </c>
      <c r="L93" s="9">
        <f t="shared" si="60"/>
        <v>10878.493999999999</v>
      </c>
      <c r="M93" s="15">
        <f>VLOOKUP($B93,AAFTE!$C$4:$E$300,3,0)</f>
        <v>1</v>
      </c>
      <c r="N93" s="9">
        <f t="shared" si="67"/>
        <v>10878.493999999999</v>
      </c>
      <c r="O93" s="9">
        <f>IFERROR(VLOOKUP($B93,'SpEd BEA Rates by Month'!$B$4:$I$380,8,0)," ")</f>
        <v>9506.76</v>
      </c>
      <c r="P93" s="9">
        <f t="shared" si="48"/>
        <v>10932.773999999999</v>
      </c>
      <c r="Q93" s="31">
        <f>VLOOKUP($B93,AAFTE!$C$4:$F$300,4,0)</f>
        <v>1.2222222222222223</v>
      </c>
      <c r="R93" s="9">
        <f t="shared" si="49"/>
        <v>13362.279333333334</v>
      </c>
      <c r="S93" s="9">
        <f>IFERROR(VLOOKUP($B93,'SpEd BEA Rates by Month'!$B$4:$I$380,8,0)," ")</f>
        <v>9506.76</v>
      </c>
      <c r="T93" s="9">
        <f t="shared" si="64"/>
        <v>10932.773999999999</v>
      </c>
      <c r="U93" s="31">
        <f>VLOOKUP($B93,AAFTE!$C$4:$G$300,5,0)</f>
        <v>0.91666666666666663</v>
      </c>
      <c r="V93" s="9">
        <f t="shared" si="65"/>
        <v>10021.709499999999</v>
      </c>
    </row>
    <row r="94" spans="1:22" ht="15.75" thickBot="1" x14ac:dyDescent="0.3">
      <c r="A94" s="6" t="s">
        <v>348</v>
      </c>
      <c r="B94" s="6" t="s">
        <v>855</v>
      </c>
      <c r="C94" s="41"/>
      <c r="D94" s="13">
        <v>10100.653630742559</v>
      </c>
      <c r="E94" s="34">
        <v>173.04999999999998</v>
      </c>
      <c r="F94" s="25">
        <v>1747918.1107999997</v>
      </c>
      <c r="G94" s="26" t="str">
        <f>IFERROR(VLOOKUP(B94,'SpEd BEA Rates by Month'!$B$4:$C$380,2,0)," ")</f>
        <v xml:space="preserve"> </v>
      </c>
      <c r="H94" s="12">
        <f>J94/I94</f>
        <v>10787.014377164094</v>
      </c>
      <c r="I94" s="17">
        <f>SUM(I84:I93)</f>
        <v>177.13333333333335</v>
      </c>
      <c r="J94" s="26">
        <f>SUM(J84:J93)</f>
        <v>1910739.8133416667</v>
      </c>
      <c r="K94" s="10"/>
      <c r="L94" s="11">
        <f>N94/M94</f>
        <v>10779.957298177083</v>
      </c>
      <c r="M94" s="27">
        <f>SUM(M84:M93)</f>
        <v>192</v>
      </c>
      <c r="N94" s="11">
        <f>SUM(N84:N93)</f>
        <v>2069751.80125</v>
      </c>
      <c r="O94" s="29"/>
      <c r="P94" s="29">
        <f>R94/Q94</f>
        <v>10763.003655575012</v>
      </c>
      <c r="Q94" s="32">
        <f>SUM(Q84:Q93)</f>
        <v>190.33333333333331</v>
      </c>
      <c r="R94" s="29">
        <f>SUM(R84:R93)</f>
        <v>2048558.3624444439</v>
      </c>
      <c r="S94" s="67"/>
      <c r="T94" s="67">
        <f>V94/U94</f>
        <v>10765.717947735191</v>
      </c>
      <c r="U94" s="68">
        <f>SUM(U84:U93)</f>
        <v>191.33333333333334</v>
      </c>
      <c r="V94" s="67">
        <f>SUM(V84:V93)</f>
        <v>2059840.7006666665</v>
      </c>
    </row>
    <row r="95" spans="1:22" ht="15.75" thickBot="1" x14ac:dyDescent="0.3">
      <c r="A95" s="6"/>
      <c r="B95" s="6" t="s">
        <v>379</v>
      </c>
      <c r="C95" s="41"/>
      <c r="D95" s="13">
        <v>799.63507910045257</v>
      </c>
      <c r="E95" s="16"/>
      <c r="F95" s="25"/>
      <c r="G95" s="26" t="str">
        <f>IFERROR(VLOOKUP(B95,'SpEd BEA Rates by Month'!$B$4:$C$380,2,0)," ")</f>
        <v xml:space="preserve"> </v>
      </c>
      <c r="H95" s="12">
        <f>(H94/12)*0.95</f>
        <v>853.97197152549074</v>
      </c>
      <c r="I95" s="17"/>
      <c r="J95" s="26"/>
      <c r="K95" s="10"/>
      <c r="L95" s="11">
        <f>(L94/12)*0.95</f>
        <v>853.41328610568576</v>
      </c>
      <c r="M95" s="27"/>
      <c r="N95" s="11"/>
      <c r="O95" s="29"/>
      <c r="P95" s="29">
        <f>(P94/12)*0.95</f>
        <v>852.07112273302175</v>
      </c>
      <c r="Q95" s="32"/>
      <c r="R95" s="29"/>
      <c r="S95" s="67"/>
      <c r="T95" s="67">
        <f>(T94/12)*0.95</f>
        <v>852.2860041957025</v>
      </c>
      <c r="U95" s="68"/>
      <c r="V95" s="67"/>
    </row>
    <row r="96" spans="1:22" ht="15.75" thickBot="1" x14ac:dyDescent="0.3">
      <c r="A96" s="7" t="s">
        <v>83</v>
      </c>
      <c r="B96" s="7" t="s">
        <v>84</v>
      </c>
      <c r="C96" s="9">
        <v>8601.4500000000007</v>
      </c>
      <c r="D96" s="9">
        <v>9891.6674999999996</v>
      </c>
      <c r="E96" s="15">
        <v>18.666666666666668</v>
      </c>
      <c r="F96" s="22">
        <v>184644.46</v>
      </c>
      <c r="G96" s="22">
        <f>IFERROR(VLOOKUP(B96,'SpEd BEA Rates by Month'!$B$4:$C$380,2,0)," ")</f>
        <v>9195.1299999999992</v>
      </c>
      <c r="H96" s="9">
        <f t="shared" si="58"/>
        <v>10574.399499999998</v>
      </c>
      <c r="I96" s="15">
        <f>VLOOKUP(B96,AAFTE!$C$4:$D$300,2,0)</f>
        <v>19.666666666666668</v>
      </c>
      <c r="J96" s="22">
        <f>H96*I96</f>
        <v>207963.19016666664</v>
      </c>
      <c r="K96" s="22">
        <f>IFERROR(VLOOKUP($B96,'SpEd BEA Rates by Month'!$B$4:$F$380,5,0)," ")</f>
        <v>9195.1299999999992</v>
      </c>
      <c r="L96" s="9">
        <f t="shared" si="60"/>
        <v>10574.399499999998</v>
      </c>
      <c r="M96" s="15">
        <f>VLOOKUP($B96,AAFTE!$C$4:$E$300,3,0)</f>
        <v>18.166666666666668</v>
      </c>
      <c r="N96" s="9">
        <f>L96*M96</f>
        <v>192101.59091666664</v>
      </c>
      <c r="O96" s="9">
        <f>IFERROR(VLOOKUP($B96,'SpEd BEA Rates by Month'!$B$4:$I$380,8,0)," ")</f>
        <v>9191.52</v>
      </c>
      <c r="P96" s="9">
        <f t="shared" si="48"/>
        <v>10570.248</v>
      </c>
      <c r="Q96" s="31">
        <f>VLOOKUP($B96,AAFTE!$C$4:$F$300,4,0)</f>
        <v>17.777777777777779</v>
      </c>
      <c r="R96" s="9">
        <f t="shared" si="49"/>
        <v>187915.51999999999</v>
      </c>
      <c r="S96" s="9">
        <f>IFERROR(VLOOKUP($B96,'SpEd BEA Rates by Month'!$B$4:$I$380,8,0)," ")</f>
        <v>9191.52</v>
      </c>
      <c r="T96" s="9">
        <f t="shared" ref="T96:T108" si="68">S96*1.15</f>
        <v>10570.248</v>
      </c>
      <c r="U96" s="31">
        <f>VLOOKUP($B96,AAFTE!$C$4:$G$300,5,0)</f>
        <v>18.833333333333332</v>
      </c>
      <c r="V96" s="9">
        <f t="shared" ref="V96:V108" si="69">T96*U96</f>
        <v>199073.00399999999</v>
      </c>
    </row>
    <row r="97" spans="1:22" ht="15.75" thickBot="1" x14ac:dyDescent="0.3">
      <c r="A97" s="7" t="s">
        <v>83</v>
      </c>
      <c r="B97" s="7" t="s">
        <v>85</v>
      </c>
      <c r="C97" s="9">
        <v>9396.57</v>
      </c>
      <c r="D97" s="9">
        <v>10806.055499999999</v>
      </c>
      <c r="E97" s="15">
        <v>2</v>
      </c>
      <c r="F97" s="22">
        <v>21612.110999999997</v>
      </c>
      <c r="G97" s="22">
        <f>IFERROR(VLOOKUP(B97,'SpEd BEA Rates by Month'!$B$4:$C$380,2,0)," ")</f>
        <v>10205.81</v>
      </c>
      <c r="H97" s="9">
        <f t="shared" si="58"/>
        <v>11736.681499999999</v>
      </c>
      <c r="I97" s="15">
        <f>VLOOKUP(B97,AAFTE!$C$4:$D$300,2,0)</f>
        <v>2</v>
      </c>
      <c r="J97" s="22">
        <f t="shared" ref="J97:J108" si="70">H97*I97</f>
        <v>23473.362999999998</v>
      </c>
      <c r="K97" s="22">
        <f>IFERROR(VLOOKUP($B97,'SpEd BEA Rates by Month'!$B$4:$F$380,5,0)," ")</f>
        <v>10205.81</v>
      </c>
      <c r="L97" s="9">
        <f t="shared" si="60"/>
        <v>11736.681499999999</v>
      </c>
      <c r="M97" s="15">
        <f>VLOOKUP($B97,AAFTE!$C$4:$E$300,3,0)</f>
        <v>1</v>
      </c>
      <c r="N97" s="9">
        <f t="shared" ref="N97:N108" si="71">L97*M97</f>
        <v>11736.681499999999</v>
      </c>
      <c r="O97" s="9">
        <f>IFERROR(VLOOKUP($B97,'SpEd BEA Rates by Month'!$B$4:$I$380,8,0)," ")</f>
        <v>10223.26</v>
      </c>
      <c r="P97" s="9">
        <f t="shared" si="48"/>
        <v>11756.749</v>
      </c>
      <c r="Q97" s="31">
        <f>VLOOKUP($B97,AAFTE!$C$4:$F$300,4,0)</f>
        <v>0.88888888888888884</v>
      </c>
      <c r="R97" s="9">
        <f t="shared" si="49"/>
        <v>10450.443555555556</v>
      </c>
      <c r="S97" s="9">
        <f>IFERROR(VLOOKUP($B97,'SpEd BEA Rates by Month'!$B$4:$I$380,8,0)," ")</f>
        <v>10223.26</v>
      </c>
      <c r="T97" s="9">
        <f t="shared" si="68"/>
        <v>11756.749</v>
      </c>
      <c r="U97" s="31">
        <f>VLOOKUP($B97,AAFTE!$C$4:$G$300,5,0)</f>
        <v>1.1666666666666667</v>
      </c>
      <c r="V97" s="9">
        <f t="shared" si="69"/>
        <v>13716.207166666667</v>
      </c>
    </row>
    <row r="98" spans="1:22" ht="15.75" thickBot="1" x14ac:dyDescent="0.3">
      <c r="A98" s="7" t="s">
        <v>83</v>
      </c>
      <c r="B98" s="7" t="s">
        <v>86</v>
      </c>
      <c r="C98" s="9">
        <v>8798.4</v>
      </c>
      <c r="D98" s="9">
        <v>10118.159999999998</v>
      </c>
      <c r="E98" s="15">
        <v>4.583333333333333</v>
      </c>
      <c r="F98" s="22">
        <v>46374.899999999987</v>
      </c>
      <c r="G98" s="22">
        <f>IFERROR(VLOOKUP(B98,'SpEd BEA Rates by Month'!$B$4:$C$380,2,0)," ")</f>
        <v>9450.19</v>
      </c>
      <c r="H98" s="9">
        <f t="shared" si="58"/>
        <v>10867.718499999999</v>
      </c>
      <c r="I98" s="15">
        <f>VLOOKUP(B98,AAFTE!$C$4:$D$300,2,0)</f>
        <v>4.666666666666667</v>
      </c>
      <c r="J98" s="22">
        <f t="shared" si="70"/>
        <v>50716.019666666667</v>
      </c>
      <c r="K98" s="22">
        <f>IFERROR(VLOOKUP($B98,'SpEd BEA Rates by Month'!$B$4:$F$380,5,0)," ")</f>
        <v>9450.19</v>
      </c>
      <c r="L98" s="9">
        <f t="shared" si="60"/>
        <v>10867.718499999999</v>
      </c>
      <c r="M98" s="15">
        <f>VLOOKUP($B98,AAFTE!$C$4:$E$300,3,0)</f>
        <v>7.666666666666667</v>
      </c>
      <c r="N98" s="9">
        <f t="shared" si="71"/>
        <v>83319.175166666668</v>
      </c>
      <c r="O98" s="9">
        <f>IFERROR(VLOOKUP($B98,'SpEd BEA Rates by Month'!$B$4:$I$380,8,0)," ")</f>
        <v>9272.6</v>
      </c>
      <c r="P98" s="9">
        <f t="shared" si="48"/>
        <v>10663.49</v>
      </c>
      <c r="Q98" s="31">
        <f>VLOOKUP($B98,AAFTE!$C$4:$F$300,4,0)</f>
        <v>7.2222222222222223</v>
      </c>
      <c r="R98" s="9">
        <f t="shared" si="49"/>
        <v>77014.094444444447</v>
      </c>
      <c r="S98" s="9">
        <f>IFERROR(VLOOKUP($B98,'SpEd BEA Rates by Month'!$B$4:$I$380,8,0)," ")</f>
        <v>9272.6</v>
      </c>
      <c r="T98" s="9">
        <f t="shared" si="68"/>
        <v>10663.49</v>
      </c>
      <c r="U98" s="31">
        <f>VLOOKUP($B98,AAFTE!$C$4:$G$300,5,0)</f>
        <v>7</v>
      </c>
      <c r="V98" s="9">
        <f t="shared" si="69"/>
        <v>74644.429999999993</v>
      </c>
    </row>
    <row r="99" spans="1:22" ht="15.75" thickBot="1" x14ac:dyDescent="0.3">
      <c r="A99" s="7" t="s">
        <v>83</v>
      </c>
      <c r="B99" s="7" t="s">
        <v>87</v>
      </c>
      <c r="C99" s="9">
        <v>8610.4699999999993</v>
      </c>
      <c r="D99" s="9">
        <v>9902.0404999999992</v>
      </c>
      <c r="E99" s="15">
        <v>12.75</v>
      </c>
      <c r="F99" s="22">
        <v>126251.01637499999</v>
      </c>
      <c r="G99" s="22">
        <f>IFERROR(VLOOKUP(B99,'SpEd BEA Rates by Month'!$B$4:$C$380,2,0)," ")</f>
        <v>9260.82</v>
      </c>
      <c r="H99" s="9">
        <f t="shared" si="58"/>
        <v>10649.942999999999</v>
      </c>
      <c r="I99" s="15">
        <f>VLOOKUP(B99,AAFTE!$C$4:$D$300,2,0)</f>
        <v>13.333333333333334</v>
      </c>
      <c r="J99" s="22">
        <f t="shared" si="70"/>
        <v>141999.24</v>
      </c>
      <c r="K99" s="22">
        <f>IFERROR(VLOOKUP($B99,'SpEd BEA Rates by Month'!$B$4:$F$380,5,0)," ")</f>
        <v>9260.82</v>
      </c>
      <c r="L99" s="9">
        <f t="shared" si="60"/>
        <v>10649.942999999999</v>
      </c>
      <c r="M99" s="15">
        <f>VLOOKUP($B99,AAFTE!$C$4:$E$300,3,0)</f>
        <v>12.166666666666666</v>
      </c>
      <c r="N99" s="9">
        <f t="shared" si="71"/>
        <v>129574.30649999999</v>
      </c>
      <c r="O99" s="9">
        <f>IFERROR(VLOOKUP($B99,'SpEd BEA Rates by Month'!$B$4:$I$380,8,0)," ")</f>
        <v>9232.2900000000009</v>
      </c>
      <c r="P99" s="9">
        <f t="shared" si="48"/>
        <v>10617.1335</v>
      </c>
      <c r="Q99" s="31">
        <f>VLOOKUP($B99,AAFTE!$C$4:$F$300,4,0)</f>
        <v>11.333333333333334</v>
      </c>
      <c r="R99" s="9">
        <f t="shared" si="49"/>
        <v>120327.51300000001</v>
      </c>
      <c r="S99" s="9">
        <f>IFERROR(VLOOKUP($B99,'SpEd BEA Rates by Month'!$B$4:$I$380,8,0)," ")</f>
        <v>9232.2900000000009</v>
      </c>
      <c r="T99" s="9">
        <f t="shared" si="68"/>
        <v>10617.1335</v>
      </c>
      <c r="U99" s="31">
        <f>VLOOKUP($B99,AAFTE!$C$4:$G$300,5,0)</f>
        <v>12</v>
      </c>
      <c r="V99" s="9">
        <f t="shared" si="69"/>
        <v>127405.602</v>
      </c>
    </row>
    <row r="100" spans="1:22" ht="15.75" thickBot="1" x14ac:dyDescent="0.3">
      <c r="A100" s="7" t="s">
        <v>83</v>
      </c>
      <c r="B100" s="7" t="s">
        <v>88</v>
      </c>
      <c r="C100" s="9">
        <v>8635.5300000000007</v>
      </c>
      <c r="D100" s="9">
        <v>9930.8595000000005</v>
      </c>
      <c r="E100" s="15">
        <v>0.16666666666666666</v>
      </c>
      <c r="F100" s="22">
        <v>1655.1432500000001</v>
      </c>
      <c r="G100" s="22">
        <f>IFERROR(VLOOKUP(B100,'SpEd BEA Rates by Month'!$B$4:$C$380,2,0)," ")</f>
        <v>9273.5300000000007</v>
      </c>
      <c r="H100" s="9">
        <f t="shared" si="58"/>
        <v>10664.559499999999</v>
      </c>
      <c r="I100" s="15">
        <f>VLOOKUP(B100,AAFTE!$C$4:$D$300,2,0)</f>
        <v>0.25</v>
      </c>
      <c r="J100" s="22">
        <f t="shared" si="70"/>
        <v>2666.1398749999998</v>
      </c>
      <c r="K100" s="22">
        <f>IFERROR(VLOOKUP($B100,'SpEd BEA Rates by Month'!$B$4:$F$380,5,0)," ")</f>
        <v>9273.5300000000007</v>
      </c>
      <c r="L100" s="9">
        <f t="shared" si="60"/>
        <v>10664.559499999999</v>
      </c>
      <c r="M100" s="15">
        <f>VLOOKUP($B100,AAFTE!$C$4:$E$300,3,0)</f>
        <v>0</v>
      </c>
      <c r="N100" s="9">
        <f t="shared" si="71"/>
        <v>0</v>
      </c>
      <c r="O100" s="9">
        <f>IFERROR(VLOOKUP($B100,'SpEd BEA Rates by Month'!$B$4:$I$380,8,0)," ")</f>
        <v>9316.07</v>
      </c>
      <c r="P100" s="9">
        <f t="shared" si="48"/>
        <v>10713.4805</v>
      </c>
      <c r="Q100" s="31">
        <f>VLOOKUP($B100,AAFTE!$C$4:$F$300,4,0)</f>
        <v>0</v>
      </c>
      <c r="R100" s="9">
        <f t="shared" si="49"/>
        <v>0</v>
      </c>
      <c r="S100" s="9">
        <f>IFERROR(VLOOKUP($B100,'SpEd BEA Rates by Month'!$B$4:$I$380,8,0)," ")</f>
        <v>9316.07</v>
      </c>
      <c r="T100" s="9">
        <f t="shared" si="68"/>
        <v>10713.4805</v>
      </c>
      <c r="U100" s="31">
        <f>VLOOKUP($B100,AAFTE!$C$4:$G$300,5,0)</f>
        <v>0.25</v>
      </c>
      <c r="V100" s="9">
        <f t="shared" si="69"/>
        <v>2678.3701249999999</v>
      </c>
    </row>
    <row r="101" spans="1:22" ht="15.75" thickBot="1" x14ac:dyDescent="0.3">
      <c r="A101" s="7" t="s">
        <v>83</v>
      </c>
      <c r="B101" s="7" t="s">
        <v>89</v>
      </c>
      <c r="C101" s="9">
        <v>8860.7099999999991</v>
      </c>
      <c r="D101" s="9">
        <v>10189.816499999999</v>
      </c>
      <c r="E101" s="15">
        <v>7.75</v>
      </c>
      <c r="F101" s="22">
        <v>78971.077874999988</v>
      </c>
      <c r="G101" s="22">
        <f>IFERROR(VLOOKUP(B101,'SpEd BEA Rates by Month'!$B$4:$C$380,2,0)," ")</f>
        <v>9493.67</v>
      </c>
      <c r="H101" s="9">
        <f t="shared" si="58"/>
        <v>10917.720499999999</v>
      </c>
      <c r="I101" s="15">
        <f>VLOOKUP(B101,AAFTE!$C$4:$D$300,2,0)</f>
        <v>8.0833333333333339</v>
      </c>
      <c r="J101" s="22">
        <f t="shared" si="70"/>
        <v>88251.574041666667</v>
      </c>
      <c r="K101" s="22">
        <f>IFERROR(VLOOKUP($B101,'SpEd BEA Rates by Month'!$B$4:$F$380,5,0)," ")</f>
        <v>9493.67</v>
      </c>
      <c r="L101" s="9">
        <f t="shared" si="60"/>
        <v>10917.720499999999</v>
      </c>
      <c r="M101" s="15">
        <f>VLOOKUP($B101,AAFTE!$C$4:$E$300,3,0)</f>
        <v>7.5</v>
      </c>
      <c r="N101" s="9">
        <f t="shared" si="71"/>
        <v>81882.903749999998</v>
      </c>
      <c r="O101" s="9">
        <f>IFERROR(VLOOKUP($B101,'SpEd BEA Rates by Month'!$B$4:$I$380,8,0)," ")</f>
        <v>9555.61</v>
      </c>
      <c r="P101" s="9">
        <f t="shared" si="48"/>
        <v>10988.951499999999</v>
      </c>
      <c r="Q101" s="31">
        <f>VLOOKUP($B101,AAFTE!$C$4:$F$300,4,0)</f>
        <v>7.333333333333333</v>
      </c>
      <c r="R101" s="9">
        <f t="shared" si="49"/>
        <v>80585.64433333333</v>
      </c>
      <c r="S101" s="9">
        <f>IFERROR(VLOOKUP($B101,'SpEd BEA Rates by Month'!$B$4:$I$380,8,0)," ")</f>
        <v>9555.61</v>
      </c>
      <c r="T101" s="9">
        <f t="shared" si="68"/>
        <v>10988.951499999999</v>
      </c>
      <c r="U101" s="31">
        <f>VLOOKUP($B101,AAFTE!$C$4:$G$300,5,0)</f>
        <v>7.75</v>
      </c>
      <c r="V101" s="9">
        <f t="shared" si="69"/>
        <v>85164.374124999988</v>
      </c>
    </row>
    <row r="102" spans="1:22" ht="15.75" thickBot="1" x14ac:dyDescent="0.3">
      <c r="A102" s="7" t="s">
        <v>83</v>
      </c>
      <c r="B102" s="7" t="s">
        <v>90</v>
      </c>
      <c r="C102" s="9">
        <v>8768.48</v>
      </c>
      <c r="D102" s="9">
        <v>10083.751999999999</v>
      </c>
      <c r="E102" s="15">
        <v>9.5833333333333339</v>
      </c>
      <c r="F102" s="22">
        <v>96635.956666666665</v>
      </c>
      <c r="G102" s="22">
        <f>IFERROR(VLOOKUP(B102,'SpEd BEA Rates by Month'!$B$4:$C$380,2,0)," ")</f>
        <v>9447.2000000000007</v>
      </c>
      <c r="H102" s="9">
        <f t="shared" si="58"/>
        <v>10864.28</v>
      </c>
      <c r="I102" s="15">
        <f>VLOOKUP(B102,AAFTE!$C$4:$D$300,2,0)</f>
        <v>9.75</v>
      </c>
      <c r="J102" s="22">
        <f t="shared" si="70"/>
        <v>105926.73000000001</v>
      </c>
      <c r="K102" s="22">
        <f>IFERROR(VLOOKUP($B102,'SpEd BEA Rates by Month'!$B$4:$F$380,5,0)," ")</f>
        <v>9447.2000000000007</v>
      </c>
      <c r="L102" s="9">
        <f t="shared" si="60"/>
        <v>10864.28</v>
      </c>
      <c r="M102" s="15">
        <f>VLOOKUP($B102,AAFTE!$C$4:$E$300,3,0)</f>
        <v>7.166666666666667</v>
      </c>
      <c r="N102" s="9">
        <f t="shared" si="71"/>
        <v>77860.67333333334</v>
      </c>
      <c r="O102" s="9">
        <f>IFERROR(VLOOKUP($B102,'SpEd BEA Rates by Month'!$B$4:$I$380,8,0)," ")</f>
        <v>9465.76</v>
      </c>
      <c r="P102" s="9">
        <f t="shared" si="48"/>
        <v>10885.624</v>
      </c>
      <c r="Q102" s="31">
        <f>VLOOKUP($B102,AAFTE!$C$4:$F$300,4,0)</f>
        <v>7.2222222222222223</v>
      </c>
      <c r="R102" s="9">
        <f t="shared" si="49"/>
        <v>78618.395555555559</v>
      </c>
      <c r="S102" s="9">
        <f>IFERROR(VLOOKUP($B102,'SpEd BEA Rates by Month'!$B$4:$I$380,8,0)," ")</f>
        <v>9465.76</v>
      </c>
      <c r="T102" s="9">
        <f t="shared" si="68"/>
        <v>10885.624</v>
      </c>
      <c r="U102" s="31">
        <f>VLOOKUP($B102,AAFTE!$C$4:$G$300,5,0)</f>
        <v>8.1666666666666661</v>
      </c>
      <c r="V102" s="9">
        <f t="shared" si="69"/>
        <v>88899.262666666662</v>
      </c>
    </row>
    <row r="103" spans="1:22" ht="15.75" thickBot="1" x14ac:dyDescent="0.3">
      <c r="A103" s="7" t="s">
        <v>83</v>
      </c>
      <c r="B103" s="7" t="s">
        <v>91</v>
      </c>
      <c r="C103" s="9">
        <v>8736.81</v>
      </c>
      <c r="D103" s="9">
        <v>10047.331499999998</v>
      </c>
      <c r="E103" s="15">
        <v>3</v>
      </c>
      <c r="F103" s="22">
        <v>30141.994499999993</v>
      </c>
      <c r="G103" s="22">
        <f>IFERROR(VLOOKUP(B103,'SpEd BEA Rates by Month'!$B$4:$C$380,2,0)," ")</f>
        <v>9322.73</v>
      </c>
      <c r="H103" s="9">
        <f t="shared" si="58"/>
        <v>10721.139499999999</v>
      </c>
      <c r="I103" s="15">
        <f>VLOOKUP(B103,AAFTE!$C$4:$D$300,2,0)</f>
        <v>2.9166666666666665</v>
      </c>
      <c r="J103" s="22">
        <f t="shared" si="70"/>
        <v>31269.990208333329</v>
      </c>
      <c r="K103" s="22">
        <f>IFERROR(VLOOKUP($B103,'SpEd BEA Rates by Month'!$B$4:$F$380,5,0)," ")</f>
        <v>9290.1200000000008</v>
      </c>
      <c r="L103" s="9">
        <f t="shared" si="60"/>
        <v>10683.638000000001</v>
      </c>
      <c r="M103" s="15">
        <f>VLOOKUP($B103,AAFTE!$C$4:$E$300,3,0)</f>
        <v>2.5</v>
      </c>
      <c r="N103" s="9">
        <f t="shared" si="71"/>
        <v>26709.095000000001</v>
      </c>
      <c r="O103" s="9">
        <f>IFERROR(VLOOKUP($B103,'SpEd BEA Rates by Month'!$B$4:$I$380,8,0)," ")</f>
        <v>9291.61</v>
      </c>
      <c r="P103" s="9">
        <f t="shared" si="48"/>
        <v>10685.351500000001</v>
      </c>
      <c r="Q103" s="31">
        <f>VLOOKUP($B103,AAFTE!$C$4:$F$300,4,0)</f>
        <v>2.1111111111111112</v>
      </c>
      <c r="R103" s="9">
        <f t="shared" si="49"/>
        <v>22557.964277777781</v>
      </c>
      <c r="S103" s="9">
        <f>IFERROR(VLOOKUP($B103,'SpEd BEA Rates by Month'!$B$4:$I$380,8,0)," ")</f>
        <v>9291.61</v>
      </c>
      <c r="T103" s="9">
        <f t="shared" si="68"/>
        <v>10685.351500000001</v>
      </c>
      <c r="U103" s="31">
        <f>VLOOKUP($B103,AAFTE!$C$4:$G$300,5,0)</f>
        <v>2.1666666666666665</v>
      </c>
      <c r="V103" s="9">
        <f t="shared" si="69"/>
        <v>23151.594916666665</v>
      </c>
    </row>
    <row r="104" spans="1:22" ht="15.75" thickBot="1" x14ac:dyDescent="0.3">
      <c r="A104" s="7" t="s">
        <v>83</v>
      </c>
      <c r="B104" s="7" t="s">
        <v>92</v>
      </c>
      <c r="C104" s="9">
        <v>8683.25</v>
      </c>
      <c r="D104" s="9">
        <v>9985.7374999999993</v>
      </c>
      <c r="E104" s="15">
        <v>3.75</v>
      </c>
      <c r="F104" s="22">
        <v>37446.515625</v>
      </c>
      <c r="G104" s="22">
        <f>IFERROR(VLOOKUP(B104,'SpEd BEA Rates by Month'!$B$4:$C$380,2,0)," ")</f>
        <v>9355.44</v>
      </c>
      <c r="H104" s="9">
        <f t="shared" si="58"/>
        <v>10758.755999999999</v>
      </c>
      <c r="I104" s="15">
        <f>VLOOKUP(B104,AAFTE!$C$4:$D$300,2,0)</f>
        <v>4.083333333333333</v>
      </c>
      <c r="J104" s="22">
        <f t="shared" si="70"/>
        <v>43931.586999999992</v>
      </c>
      <c r="K104" s="22">
        <f>IFERROR(VLOOKUP($B104,'SpEd BEA Rates by Month'!$B$4:$F$380,5,0)," ")</f>
        <v>9355.44</v>
      </c>
      <c r="L104" s="9">
        <f t="shared" si="60"/>
        <v>10758.755999999999</v>
      </c>
      <c r="M104" s="15">
        <f>VLOOKUP($B104,AAFTE!$C$4:$E$300,3,0)</f>
        <v>5.333333333333333</v>
      </c>
      <c r="N104" s="9">
        <f t="shared" si="71"/>
        <v>57380.031999999992</v>
      </c>
      <c r="O104" s="9">
        <f>IFERROR(VLOOKUP($B104,'SpEd BEA Rates by Month'!$B$4:$I$380,8,0)," ")</f>
        <v>9411.81</v>
      </c>
      <c r="P104" s="9">
        <f t="shared" si="48"/>
        <v>10823.581499999998</v>
      </c>
      <c r="Q104" s="31">
        <f>VLOOKUP($B104,AAFTE!$C$4:$F$300,4,0)</f>
        <v>5</v>
      </c>
      <c r="R104" s="9">
        <f t="shared" si="49"/>
        <v>54117.907499999994</v>
      </c>
      <c r="S104" s="9">
        <f>IFERROR(VLOOKUP($B104,'SpEd BEA Rates by Month'!$B$4:$I$380,8,0)," ")</f>
        <v>9411.81</v>
      </c>
      <c r="T104" s="9">
        <f t="shared" si="68"/>
        <v>10823.581499999998</v>
      </c>
      <c r="U104" s="31">
        <f>VLOOKUP($B104,AAFTE!$C$4:$G$300,5,0)</f>
        <v>5.083333333333333</v>
      </c>
      <c r="V104" s="9">
        <f t="shared" si="69"/>
        <v>55019.872624999989</v>
      </c>
    </row>
    <row r="105" spans="1:22" ht="15.75" thickBot="1" x14ac:dyDescent="0.3">
      <c r="A105" s="7" t="s">
        <v>83</v>
      </c>
      <c r="B105" s="7" t="s">
        <v>93</v>
      </c>
      <c r="C105" s="9">
        <v>8684.74</v>
      </c>
      <c r="D105" s="9">
        <v>9987.4509999999991</v>
      </c>
      <c r="E105" s="15">
        <v>2.25</v>
      </c>
      <c r="F105" s="22">
        <v>22471.764749999998</v>
      </c>
      <c r="G105" s="22">
        <f>IFERROR(VLOOKUP(B105,'SpEd BEA Rates by Month'!$B$4:$C$380,2,0)," ")</f>
        <v>9288.25</v>
      </c>
      <c r="H105" s="9">
        <f t="shared" si="58"/>
        <v>10681.487499999999</v>
      </c>
      <c r="I105" s="15">
        <f>VLOOKUP(B105,AAFTE!$C$4:$D$300,2,0)</f>
        <v>2.3333333333333335</v>
      </c>
      <c r="J105" s="22">
        <f t="shared" si="70"/>
        <v>24923.470833333333</v>
      </c>
      <c r="K105" s="22">
        <f>IFERROR(VLOOKUP($B105,'SpEd BEA Rates by Month'!$B$4:$F$380,5,0)," ")</f>
        <v>9288.25</v>
      </c>
      <c r="L105" s="9">
        <f t="shared" si="60"/>
        <v>10681.487499999999</v>
      </c>
      <c r="M105" s="15">
        <f>VLOOKUP($B105,AAFTE!$C$4:$E$300,3,0)</f>
        <v>2.3333333333333335</v>
      </c>
      <c r="N105" s="9">
        <f t="shared" si="71"/>
        <v>24923.470833333333</v>
      </c>
      <c r="O105" s="9">
        <f>IFERROR(VLOOKUP($B105,'SpEd BEA Rates by Month'!$B$4:$I$380,8,0)," ")</f>
        <v>8787.2199999999993</v>
      </c>
      <c r="P105" s="9">
        <f t="shared" si="48"/>
        <v>10105.302999999998</v>
      </c>
      <c r="Q105" s="31">
        <f>VLOOKUP($B105,AAFTE!$C$4:$F$300,4,0)</f>
        <v>2.7777777777777777</v>
      </c>
      <c r="R105" s="9">
        <f t="shared" si="49"/>
        <v>28070.286111111105</v>
      </c>
      <c r="S105" s="9">
        <f>IFERROR(VLOOKUP($B105,'SpEd BEA Rates by Month'!$B$4:$I$380,8,0)," ")</f>
        <v>8787.2199999999993</v>
      </c>
      <c r="T105" s="9">
        <f t="shared" si="68"/>
        <v>10105.302999999998</v>
      </c>
      <c r="U105" s="31">
        <f>VLOOKUP($B105,AAFTE!$C$4:$G$300,5,0)</f>
        <v>3</v>
      </c>
      <c r="V105" s="9">
        <f t="shared" si="69"/>
        <v>30315.908999999992</v>
      </c>
    </row>
    <row r="106" spans="1:22" ht="15.75" thickBot="1" x14ac:dyDescent="0.3">
      <c r="A106" s="7" t="s">
        <v>83</v>
      </c>
      <c r="B106" s="7" t="s">
        <v>94</v>
      </c>
      <c r="C106" s="9">
        <v>9187.92</v>
      </c>
      <c r="D106" s="9">
        <v>10566.108</v>
      </c>
      <c r="E106" s="15">
        <v>1</v>
      </c>
      <c r="F106" s="22">
        <v>10566.108</v>
      </c>
      <c r="G106" s="22">
        <f>IFERROR(VLOOKUP(B106,'SpEd BEA Rates by Month'!$B$4:$C$380,2,0)," ")</f>
        <v>9894.61</v>
      </c>
      <c r="H106" s="9">
        <f t="shared" si="58"/>
        <v>11378.8015</v>
      </c>
      <c r="I106" s="15">
        <f>VLOOKUP(B106,AAFTE!$C$4:$D$300,2,0)</f>
        <v>1.0833333333333333</v>
      </c>
      <c r="J106" s="22">
        <f t="shared" si="70"/>
        <v>12327.034958333332</v>
      </c>
      <c r="K106" s="22">
        <f>IFERROR(VLOOKUP($B106,'SpEd BEA Rates by Month'!$B$4:$F$380,5,0)," ")</f>
        <v>9894.61</v>
      </c>
      <c r="L106" s="9">
        <f t="shared" si="60"/>
        <v>11378.8015</v>
      </c>
      <c r="M106" s="15">
        <f>VLOOKUP($B106,AAFTE!$C$4:$E$300,3,0)</f>
        <v>1.6666666666666667</v>
      </c>
      <c r="N106" s="9">
        <f t="shared" si="71"/>
        <v>18964.669166666667</v>
      </c>
      <c r="O106" s="9">
        <f>IFERROR(VLOOKUP($B106,'SpEd BEA Rates by Month'!$B$4:$I$380,8,0)," ")</f>
        <v>9846.36</v>
      </c>
      <c r="P106" s="9">
        <f t="shared" si="48"/>
        <v>11323.314</v>
      </c>
      <c r="Q106" s="31">
        <f>VLOOKUP($B106,AAFTE!$C$4:$F$300,4,0)</f>
        <v>1.4444444444444444</v>
      </c>
      <c r="R106" s="9">
        <f t="shared" si="49"/>
        <v>16355.898000000001</v>
      </c>
      <c r="S106" s="9">
        <f>IFERROR(VLOOKUP($B106,'SpEd BEA Rates by Month'!$B$4:$I$380,8,0)," ")</f>
        <v>9846.36</v>
      </c>
      <c r="T106" s="9">
        <f t="shared" si="68"/>
        <v>11323.314</v>
      </c>
      <c r="U106" s="31">
        <f>VLOOKUP($B106,AAFTE!$C$4:$G$300,5,0)</f>
        <v>1.4166666666666667</v>
      </c>
      <c r="V106" s="9">
        <f t="shared" si="69"/>
        <v>16041.361500000001</v>
      </c>
    </row>
    <row r="107" spans="1:22" ht="15.75" thickBot="1" x14ac:dyDescent="0.3">
      <c r="A107" s="7" t="s">
        <v>83</v>
      </c>
      <c r="B107" s="7" t="s">
        <v>95</v>
      </c>
      <c r="C107" s="9">
        <v>8553.06</v>
      </c>
      <c r="D107" s="9">
        <v>9836.0189999999984</v>
      </c>
      <c r="E107" s="15">
        <v>1.75</v>
      </c>
      <c r="F107" s="22">
        <v>17213.033249999997</v>
      </c>
      <c r="G107" s="22">
        <f>IFERROR(VLOOKUP(B107,'SpEd BEA Rates by Month'!$B$4:$C$380,2,0)," ")</f>
        <v>9198.6</v>
      </c>
      <c r="H107" s="9">
        <f t="shared" si="58"/>
        <v>10578.39</v>
      </c>
      <c r="I107" s="15">
        <f>VLOOKUP(B107,AAFTE!$C$4:$D$300,2,0)</f>
        <v>1.9166666666666667</v>
      </c>
      <c r="J107" s="22">
        <f t="shared" si="70"/>
        <v>20275.247500000001</v>
      </c>
      <c r="K107" s="22">
        <f>IFERROR(VLOOKUP($B107,'SpEd BEA Rates by Month'!$B$4:$F$380,5,0)," ")</f>
        <v>9198.6</v>
      </c>
      <c r="L107" s="9">
        <f t="shared" si="60"/>
        <v>10578.39</v>
      </c>
      <c r="M107" s="15">
        <f>VLOOKUP($B107,AAFTE!$C$4:$E$300,3,0)</f>
        <v>1</v>
      </c>
      <c r="N107" s="9">
        <f t="shared" si="71"/>
        <v>10578.39</v>
      </c>
      <c r="O107" s="9">
        <f>IFERROR(VLOOKUP($B107,'SpEd BEA Rates by Month'!$B$4:$I$380,8,0)," ")</f>
        <v>9212.7800000000007</v>
      </c>
      <c r="P107" s="9">
        <f t="shared" si="48"/>
        <v>10594.697</v>
      </c>
      <c r="Q107" s="31">
        <f>VLOOKUP($B107,AAFTE!$C$4:$F$300,4,0)</f>
        <v>1.8888888888888888</v>
      </c>
      <c r="R107" s="9">
        <f t="shared" si="49"/>
        <v>20012.205444444444</v>
      </c>
      <c r="S107" s="9">
        <f>IFERROR(VLOOKUP($B107,'SpEd BEA Rates by Month'!$B$4:$I$380,8,0)," ")</f>
        <v>9212.7800000000007</v>
      </c>
      <c r="T107" s="9">
        <f t="shared" si="68"/>
        <v>10594.697</v>
      </c>
      <c r="U107" s="31">
        <f>VLOOKUP($B107,AAFTE!$C$4:$G$300,5,0)</f>
        <v>2</v>
      </c>
      <c r="V107" s="9">
        <f t="shared" si="69"/>
        <v>21189.394</v>
      </c>
    </row>
    <row r="108" spans="1:22" ht="15.75" thickBot="1" x14ac:dyDescent="0.3">
      <c r="A108" s="7" t="s">
        <v>83</v>
      </c>
      <c r="B108" s="7" t="s">
        <v>96</v>
      </c>
      <c r="C108" s="9">
        <v>8670.94</v>
      </c>
      <c r="D108" s="9">
        <v>9971.5810000000001</v>
      </c>
      <c r="E108" s="15">
        <v>0.41666666666666669</v>
      </c>
      <c r="F108" s="22">
        <v>4154.8254166666666</v>
      </c>
      <c r="G108" s="22">
        <f>IFERROR(VLOOKUP(B108,'SpEd BEA Rates by Month'!$B$4:$C$380,2,0)," ")</f>
        <v>9275.8700000000008</v>
      </c>
      <c r="H108" s="9">
        <f t="shared" si="58"/>
        <v>10667.2505</v>
      </c>
      <c r="I108" s="15">
        <f>VLOOKUP(B108,AAFTE!$C$4:$D$300,2,0)</f>
        <v>0.33333333333333331</v>
      </c>
      <c r="J108" s="22">
        <f t="shared" si="70"/>
        <v>3555.7501666666667</v>
      </c>
      <c r="K108" s="22">
        <f>IFERROR(VLOOKUP($B108,'SpEd BEA Rates by Month'!$B$4:$F$380,5,0)," ")</f>
        <v>9275.8700000000008</v>
      </c>
      <c r="L108" s="9">
        <f t="shared" si="60"/>
        <v>10667.2505</v>
      </c>
      <c r="M108" s="15">
        <f>VLOOKUP($B108,AAFTE!$C$4:$E$300,3,0)</f>
        <v>0</v>
      </c>
      <c r="N108" s="9">
        <f t="shared" si="71"/>
        <v>0</v>
      </c>
      <c r="O108" s="9">
        <f>IFERROR(VLOOKUP($B108,'SpEd BEA Rates by Month'!$B$4:$I$380,8,0)," ")</f>
        <v>8746.15</v>
      </c>
      <c r="P108" s="9">
        <f t="shared" si="48"/>
        <v>10058.072499999998</v>
      </c>
      <c r="Q108" s="31">
        <f>VLOOKUP($B108,AAFTE!$C$4:$F$300,4,0)</f>
        <v>0</v>
      </c>
      <c r="R108" s="9">
        <f t="shared" si="49"/>
        <v>0</v>
      </c>
      <c r="S108" s="9">
        <f>IFERROR(VLOOKUP($B108,'SpEd BEA Rates by Month'!$B$4:$I$380,8,0)," ")</f>
        <v>8746.15</v>
      </c>
      <c r="T108" s="9">
        <f t="shared" si="68"/>
        <v>10058.072499999998</v>
      </c>
      <c r="U108" s="31">
        <f>VLOOKUP($B108,AAFTE!$C$4:$G$300,5,0)</f>
        <v>0</v>
      </c>
      <c r="V108" s="9">
        <f t="shared" si="69"/>
        <v>0</v>
      </c>
    </row>
    <row r="109" spans="1:22" ht="15.75" thickBot="1" x14ac:dyDescent="0.3">
      <c r="A109" s="6" t="s">
        <v>349</v>
      </c>
      <c r="B109" s="6" t="s">
        <v>855</v>
      </c>
      <c r="C109" s="41"/>
      <c r="D109" s="13">
        <v>10021.757241995072</v>
      </c>
      <c r="E109" s="34">
        <v>67.666666666666671</v>
      </c>
      <c r="F109" s="25">
        <v>678138.90670833329</v>
      </c>
      <c r="G109" s="26" t="str">
        <f>IFERROR(VLOOKUP(B109,'SpEd BEA Rates by Month'!$B$4:$C$380,2,0)," ")</f>
        <v xml:space="preserve"> </v>
      </c>
      <c r="H109" s="12">
        <f>J109/I109</f>
        <v>10754.262779881657</v>
      </c>
      <c r="I109" s="17">
        <f>SUM(I96:I108)</f>
        <v>70.416666666666657</v>
      </c>
      <c r="J109" s="26">
        <f>SUM(J96:J108)</f>
        <v>757279.33741666668</v>
      </c>
      <c r="K109" s="10"/>
      <c r="L109" s="11">
        <f>N109/M109</f>
        <v>10752.345686716793</v>
      </c>
      <c r="M109" s="27">
        <f>SUM(M96:M108)</f>
        <v>66.5</v>
      </c>
      <c r="N109" s="11">
        <f>SUM(N96:N108)</f>
        <v>715030.98816666671</v>
      </c>
      <c r="O109" s="29"/>
      <c r="P109" s="29">
        <f>R109/Q109</f>
        <v>10708.090341880343</v>
      </c>
      <c r="Q109" s="32">
        <f>SUM(Q96:Q108)</f>
        <v>65</v>
      </c>
      <c r="R109" s="29">
        <f>SUM(R96:R108)</f>
        <v>696025.87222222227</v>
      </c>
      <c r="S109" s="67"/>
      <c r="T109" s="67">
        <f>V109/U109</f>
        <v>10711.371168886197</v>
      </c>
      <c r="U109" s="68">
        <f>SUM(U96:U108)</f>
        <v>68.833333333333329</v>
      </c>
      <c r="V109" s="67">
        <f>SUM(V96:V108)</f>
        <v>737299.38212499989</v>
      </c>
    </row>
    <row r="110" spans="1:22" ht="15.75" thickBot="1" x14ac:dyDescent="0.3">
      <c r="A110" s="6"/>
      <c r="B110" s="6" t="s">
        <v>379</v>
      </c>
      <c r="C110" s="41"/>
      <c r="D110" s="13">
        <v>793.38911499127641</v>
      </c>
      <c r="E110" s="16"/>
      <c r="F110" s="25"/>
      <c r="G110" s="26" t="str">
        <f>IFERROR(VLOOKUP(B110,'SpEd BEA Rates by Month'!$B$4:$C$380,2,0)," ")</f>
        <v xml:space="preserve"> </v>
      </c>
      <c r="H110" s="12">
        <f>(H109/12)*0.95</f>
        <v>851.37913674063122</v>
      </c>
      <c r="I110" s="17"/>
      <c r="J110" s="26"/>
      <c r="K110" s="10"/>
      <c r="L110" s="11">
        <f>(L109/12)*0.95</f>
        <v>851.22736686507938</v>
      </c>
      <c r="M110" s="27"/>
      <c r="N110" s="11"/>
      <c r="O110" s="29"/>
      <c r="P110" s="29">
        <f>(P109/12)*0.95</f>
        <v>847.72381873219376</v>
      </c>
      <c r="Q110" s="32"/>
      <c r="R110" s="29"/>
      <c r="S110" s="67"/>
      <c r="T110" s="67">
        <f>(T109/12)*0.95</f>
        <v>847.98355087015727</v>
      </c>
      <c r="U110" s="68"/>
      <c r="V110" s="67"/>
    </row>
    <row r="111" spans="1:22" ht="15.75" thickBot="1" x14ac:dyDescent="0.3">
      <c r="A111" s="7" t="s">
        <v>97</v>
      </c>
      <c r="B111" s="7" t="s">
        <v>98</v>
      </c>
      <c r="C111" s="9">
        <v>9573.98</v>
      </c>
      <c r="D111" s="9">
        <v>11010.076999999999</v>
      </c>
      <c r="E111" s="15">
        <v>3</v>
      </c>
      <c r="F111" s="22">
        <v>33030.231</v>
      </c>
      <c r="G111" s="22">
        <f>IFERROR(VLOOKUP(B111,'SpEd BEA Rates by Month'!$B$4:$C$380,2,0)," ")</f>
        <v>10269.030000000001</v>
      </c>
      <c r="H111" s="9">
        <f t="shared" si="58"/>
        <v>11809.3845</v>
      </c>
      <c r="I111" s="15">
        <f>VLOOKUP(B111,AAFTE!$C$4:$D$300,2,0)</f>
        <v>2.9166666666666665</v>
      </c>
      <c r="J111" s="22">
        <f>H111*I111</f>
        <v>34444.038124999999</v>
      </c>
      <c r="K111" s="22">
        <f>IFERROR(VLOOKUP($B111,'SpEd BEA Rates by Month'!$B$4:$F$380,5,0)," ")</f>
        <v>10269.030000000001</v>
      </c>
      <c r="L111" s="9">
        <f t="shared" si="60"/>
        <v>11809.3845</v>
      </c>
      <c r="M111" s="15">
        <f>VLOOKUP($B111,AAFTE!$C$4:$E$300,3,0)</f>
        <v>4.333333333333333</v>
      </c>
      <c r="N111" s="9">
        <f>L111*M111</f>
        <v>51173.999499999998</v>
      </c>
      <c r="O111" s="9">
        <f>IFERROR(VLOOKUP($B111,'SpEd BEA Rates by Month'!$B$4:$I$380,8,0)," ")</f>
        <v>10149.75</v>
      </c>
      <c r="P111" s="9">
        <f t="shared" si="48"/>
        <v>11672.2125</v>
      </c>
      <c r="Q111" s="31">
        <f>VLOOKUP($B111,AAFTE!$C$4:$F$300,4,0)</f>
        <v>5.333333333333333</v>
      </c>
      <c r="R111" s="9">
        <f t="shared" si="49"/>
        <v>62251.799999999996</v>
      </c>
      <c r="S111" s="9">
        <f>IFERROR(VLOOKUP($B111,'SpEd BEA Rates by Month'!$B$4:$I$380,8,0)," ")</f>
        <v>10149.75</v>
      </c>
      <c r="T111" s="9">
        <f t="shared" ref="T111:T113" si="72">S111*1.15</f>
        <v>11672.2125</v>
      </c>
      <c r="U111" s="31">
        <f>VLOOKUP($B111,AAFTE!$C$4:$G$300,5,0)</f>
        <v>4.666666666666667</v>
      </c>
      <c r="V111" s="9">
        <f t="shared" ref="V111:V113" si="73">T111*U111</f>
        <v>54470.325000000004</v>
      </c>
    </row>
    <row r="112" spans="1:22" ht="15.75" thickBot="1" x14ac:dyDescent="0.3">
      <c r="A112" s="7" t="s">
        <v>97</v>
      </c>
      <c r="B112" s="7" t="s">
        <v>99</v>
      </c>
      <c r="C112" s="9">
        <v>9453.82</v>
      </c>
      <c r="D112" s="9">
        <v>10871.892999999998</v>
      </c>
      <c r="E112" s="15">
        <v>93.916666666666671</v>
      </c>
      <c r="F112" s="22">
        <v>1021051.9509166665</v>
      </c>
      <c r="G112" s="22">
        <f>IFERROR(VLOOKUP(B112,'SpEd BEA Rates by Month'!$B$4:$C$380,2,0)," ")</f>
        <v>10149.39</v>
      </c>
      <c r="H112" s="9">
        <f t="shared" si="58"/>
        <v>11671.798499999999</v>
      </c>
      <c r="I112" s="15">
        <f>VLOOKUP(B112,AAFTE!$C$4:$D$300,2,0)</f>
        <v>95.916666666666671</v>
      </c>
      <c r="J112" s="22">
        <f t="shared" ref="J112:J113" si="74">H112*I112</f>
        <v>1119520.0061249998</v>
      </c>
      <c r="K112" s="22">
        <f>IFERROR(VLOOKUP($B112,'SpEd BEA Rates by Month'!$B$4:$F$380,5,0)," ")</f>
        <v>10149.39</v>
      </c>
      <c r="L112" s="9">
        <f t="shared" si="60"/>
        <v>11671.798499999999</v>
      </c>
      <c r="M112" s="15">
        <f>VLOOKUP($B112,AAFTE!$C$4:$E$300,3,0)</f>
        <v>101.16666666666667</v>
      </c>
      <c r="N112" s="9">
        <f t="shared" ref="N112:N113" si="75">L112*M112</f>
        <v>1180796.9482499999</v>
      </c>
      <c r="O112" s="9">
        <f>IFERROR(VLOOKUP($B112,'SpEd BEA Rates by Month'!$B$4:$I$380,8,0)," ")</f>
        <v>10165.48</v>
      </c>
      <c r="P112" s="9">
        <f t="shared" si="48"/>
        <v>11690.301999999998</v>
      </c>
      <c r="Q112" s="31">
        <f>VLOOKUP($B112,AAFTE!$C$4:$F$300,4,0)</f>
        <v>100.55555555555556</v>
      </c>
      <c r="R112" s="9">
        <f t="shared" si="49"/>
        <v>1175524.8122222221</v>
      </c>
      <c r="S112" s="9">
        <f>IFERROR(VLOOKUP($B112,'SpEd BEA Rates by Month'!$B$4:$I$380,8,0)," ")</f>
        <v>10165.48</v>
      </c>
      <c r="T112" s="9">
        <f t="shared" si="72"/>
        <v>11690.301999999998</v>
      </c>
      <c r="U112" s="31">
        <f>VLOOKUP($B112,AAFTE!$C$4:$G$300,5,0)</f>
        <v>100.5</v>
      </c>
      <c r="V112" s="9">
        <f t="shared" si="73"/>
        <v>1174875.3509999998</v>
      </c>
    </row>
    <row r="113" spans="1:22" ht="15.75" thickBot="1" x14ac:dyDescent="0.3">
      <c r="A113" s="7" t="s">
        <v>97</v>
      </c>
      <c r="B113" s="7" t="s">
        <v>100</v>
      </c>
      <c r="C113" s="9">
        <v>9934.06</v>
      </c>
      <c r="D113" s="9">
        <v>11424.168999999998</v>
      </c>
      <c r="E113" s="15">
        <v>8.6666666666666661</v>
      </c>
      <c r="F113" s="22">
        <v>99009.464666666638</v>
      </c>
      <c r="G113" s="22">
        <f>IFERROR(VLOOKUP(B113,'SpEd BEA Rates by Month'!$B$4:$C$380,2,0)," ")</f>
        <v>10469.5</v>
      </c>
      <c r="H113" s="9">
        <f t="shared" si="58"/>
        <v>12039.924999999999</v>
      </c>
      <c r="I113" s="15">
        <f>VLOOKUP(B113,AAFTE!$C$4:$D$300,2,0)</f>
        <v>8.4166666666666661</v>
      </c>
      <c r="J113" s="22">
        <f t="shared" si="74"/>
        <v>101336.03541666665</v>
      </c>
      <c r="K113" s="22">
        <f>IFERROR(VLOOKUP($B113,'SpEd BEA Rates by Month'!$B$4:$F$380,5,0)," ")</f>
        <v>10469.5</v>
      </c>
      <c r="L113" s="9">
        <f t="shared" si="60"/>
        <v>12039.924999999999</v>
      </c>
      <c r="M113" s="15">
        <f>VLOOKUP($B113,AAFTE!$C$4:$E$300,3,0)</f>
        <v>6.833333333333333</v>
      </c>
      <c r="N113" s="9">
        <f t="shared" si="75"/>
        <v>82272.820833333331</v>
      </c>
      <c r="O113" s="9">
        <f>IFERROR(VLOOKUP($B113,'SpEd BEA Rates by Month'!$B$4:$I$380,8,0)," ")</f>
        <v>10494.81</v>
      </c>
      <c r="P113" s="9">
        <f t="shared" si="48"/>
        <v>12069.031499999999</v>
      </c>
      <c r="Q113" s="31">
        <f>VLOOKUP($B113,AAFTE!$C$4:$F$300,4,0)</f>
        <v>7.1111111111111107</v>
      </c>
      <c r="R113" s="9">
        <f t="shared" si="49"/>
        <v>85824.223999999987</v>
      </c>
      <c r="S113" s="9">
        <f>IFERROR(VLOOKUP($B113,'SpEd BEA Rates by Month'!$B$4:$I$380,8,0)," ")</f>
        <v>10494.81</v>
      </c>
      <c r="T113" s="9">
        <f t="shared" si="72"/>
        <v>12069.031499999999</v>
      </c>
      <c r="U113" s="31">
        <f>VLOOKUP($B113,AAFTE!$C$4:$G$300,5,0)</f>
        <v>6.916666666666667</v>
      </c>
      <c r="V113" s="9">
        <f t="shared" si="73"/>
        <v>83477.467875000002</v>
      </c>
    </row>
    <row r="114" spans="1:22" ht="15.75" thickBot="1" x14ac:dyDescent="0.3">
      <c r="A114" s="6" t="s">
        <v>350</v>
      </c>
      <c r="B114" s="6" t="s">
        <v>855</v>
      </c>
      <c r="C114" s="41"/>
      <c r="D114" s="13">
        <v>10921.152138121544</v>
      </c>
      <c r="E114" s="34">
        <v>105.58333333333334</v>
      </c>
      <c r="F114" s="25">
        <v>1153091.6465833331</v>
      </c>
      <c r="G114" s="26" t="str">
        <f>IFERROR(VLOOKUP(B114,'SpEd BEA Rates by Month'!$B$4:$C$380,2,0)," ")</f>
        <v xml:space="preserve"> </v>
      </c>
      <c r="H114" s="12">
        <f>J114/I114</f>
        <v>11704.429647241644</v>
      </c>
      <c r="I114" s="17">
        <f>SUM(I111:I113)</f>
        <v>107.25000000000001</v>
      </c>
      <c r="J114" s="26">
        <f>SUM(J111:J113)</f>
        <v>1255300.0796666665</v>
      </c>
      <c r="K114" s="10"/>
      <c r="L114" s="11">
        <f>N114/M114</f>
        <v>11699.499423590503</v>
      </c>
      <c r="M114" s="27">
        <f>SUM(M111:M113)</f>
        <v>112.33333333333333</v>
      </c>
      <c r="N114" s="11">
        <f>SUM(N111:N113)</f>
        <v>1314243.7685833331</v>
      </c>
      <c r="O114" s="29"/>
      <c r="P114" s="29">
        <f>R114/Q114</f>
        <v>11713.281736479841</v>
      </c>
      <c r="Q114" s="32">
        <f>SUM(Q111:Q113)</f>
        <v>113</v>
      </c>
      <c r="R114" s="29">
        <f>SUM(R111:R113)</f>
        <v>1323600.8362222221</v>
      </c>
      <c r="S114" s="67"/>
      <c r="T114" s="67">
        <f>V114/U114</f>
        <v>11712.920242750926</v>
      </c>
      <c r="U114" s="68">
        <f>SUM(U111:U113)</f>
        <v>112.08333333333334</v>
      </c>
      <c r="V114" s="67">
        <f>SUM(V111:V113)</f>
        <v>1312823.1438749998</v>
      </c>
    </row>
    <row r="115" spans="1:22" ht="15.75" thickBot="1" x14ac:dyDescent="0.3">
      <c r="A115" s="6"/>
      <c r="B115" s="6" t="s">
        <v>379</v>
      </c>
      <c r="C115" s="41"/>
      <c r="D115" s="13">
        <v>864.59121093462227</v>
      </c>
      <c r="E115" s="16"/>
      <c r="F115" s="25"/>
      <c r="G115" s="26" t="str">
        <f>IFERROR(VLOOKUP(B115,'SpEd BEA Rates by Month'!$B$4:$C$380,2,0)," ")</f>
        <v xml:space="preserve"> </v>
      </c>
      <c r="H115" s="12">
        <f>(H114/12)*0.95</f>
        <v>926.60068040663009</v>
      </c>
      <c r="I115" s="17"/>
      <c r="J115" s="26"/>
      <c r="K115" s="10"/>
      <c r="L115" s="11">
        <f>(L114/12)*0.95</f>
        <v>926.21037103424806</v>
      </c>
      <c r="M115" s="27"/>
      <c r="N115" s="11"/>
      <c r="O115" s="29"/>
      <c r="P115" s="29">
        <f>(P114/12)*0.95</f>
        <v>927.30147080465406</v>
      </c>
      <c r="Q115" s="32"/>
      <c r="R115" s="29"/>
      <c r="S115" s="67"/>
      <c r="T115" s="67">
        <f>(T114/12)*0.95</f>
        <v>927.27285255111497</v>
      </c>
      <c r="U115" s="68"/>
      <c r="V115" s="67"/>
    </row>
    <row r="116" spans="1:22" ht="15.75" thickBot="1" x14ac:dyDescent="0.3">
      <c r="A116" s="7" t="s">
        <v>101</v>
      </c>
      <c r="B116" s="7" t="s">
        <v>102</v>
      </c>
      <c r="C116" s="9">
        <v>8816.59</v>
      </c>
      <c r="D116" s="9">
        <v>10139.0785</v>
      </c>
      <c r="E116" s="15">
        <v>0.25</v>
      </c>
      <c r="F116" s="22">
        <v>2534.7696249999999</v>
      </c>
      <c r="G116" s="22">
        <f>IFERROR(VLOOKUP(B116,'SpEd BEA Rates by Month'!$B$4:$C$380,2,0)," ")</f>
        <v>9483.8799999999992</v>
      </c>
      <c r="H116" s="9">
        <f t="shared" si="58"/>
        <v>10906.461999999998</v>
      </c>
      <c r="I116" s="15">
        <f>VLOOKUP(B116,AAFTE!$C$4:$D$300,2,0)</f>
        <v>0.16666666666666666</v>
      </c>
      <c r="J116" s="22">
        <f>H116*I116</f>
        <v>1817.7436666666663</v>
      </c>
      <c r="K116" s="22">
        <f>IFERROR(VLOOKUP($B116,'SpEd BEA Rates by Month'!$B$4:$F$380,5,0)," ")</f>
        <v>9483.8799999999992</v>
      </c>
      <c r="L116" s="9">
        <f t="shared" si="60"/>
        <v>10906.461999999998</v>
      </c>
      <c r="M116" s="15">
        <f>VLOOKUP($B116,AAFTE!$C$4:$E$300,3,0)</f>
        <v>0.16666666666666666</v>
      </c>
      <c r="N116" s="9">
        <f>L116*M116</f>
        <v>1817.7436666666663</v>
      </c>
      <c r="O116" s="9">
        <f>IFERROR(VLOOKUP($B116,'SpEd BEA Rates by Month'!$B$4:$I$380,8,0)," ")</f>
        <v>9643.26</v>
      </c>
      <c r="P116" s="9">
        <f t="shared" si="48"/>
        <v>11089.749</v>
      </c>
      <c r="Q116" s="31">
        <f>VLOOKUP($B116,AAFTE!$C$4:$F$300,4,0)</f>
        <v>0.66666666666666663</v>
      </c>
      <c r="R116" s="9">
        <f t="shared" si="49"/>
        <v>7393.1659999999993</v>
      </c>
      <c r="S116" s="9">
        <f>IFERROR(VLOOKUP($B116,'SpEd BEA Rates by Month'!$B$4:$I$380,8,0)," ")</f>
        <v>9643.26</v>
      </c>
      <c r="T116" s="9">
        <f t="shared" ref="T116:T120" si="76">S116*1.15</f>
        <v>11089.749</v>
      </c>
      <c r="U116" s="31">
        <f>VLOOKUP($B116,AAFTE!$C$4:$G$300,5,0)</f>
        <v>0.5</v>
      </c>
      <c r="V116" s="9">
        <f t="shared" ref="V116:V120" si="77">T116*U116</f>
        <v>5544.8744999999999</v>
      </c>
    </row>
    <row r="117" spans="1:22" ht="15.75" thickBot="1" x14ac:dyDescent="0.3">
      <c r="A117" s="7" t="s">
        <v>101</v>
      </c>
      <c r="B117" s="7" t="s">
        <v>103</v>
      </c>
      <c r="C117" s="9">
        <v>9354.9699999999993</v>
      </c>
      <c r="D117" s="9">
        <v>10758.215499999998</v>
      </c>
      <c r="E117" s="15">
        <v>1.5833333333333333</v>
      </c>
      <c r="F117" s="22">
        <v>17033.841208333331</v>
      </c>
      <c r="G117" s="22">
        <f>IFERROR(VLOOKUP(B117,'SpEd BEA Rates by Month'!$B$4:$C$380,2,0)," ")</f>
        <v>10100.14</v>
      </c>
      <c r="H117" s="9">
        <f t="shared" si="58"/>
        <v>11615.160999999998</v>
      </c>
      <c r="I117" s="15">
        <f>VLOOKUP(B117,AAFTE!$C$4:$D$300,2,0)</f>
        <v>1.75</v>
      </c>
      <c r="J117" s="22">
        <f t="shared" ref="J117:J120" si="78">H117*I117</f>
        <v>20326.531749999998</v>
      </c>
      <c r="K117" s="22">
        <f>IFERROR(VLOOKUP($B117,'SpEd BEA Rates by Month'!$B$4:$F$380,5,0)," ")</f>
        <v>10100.14</v>
      </c>
      <c r="L117" s="9">
        <f t="shared" si="60"/>
        <v>11615.160999999998</v>
      </c>
      <c r="M117" s="15">
        <f>VLOOKUP($B117,AAFTE!$C$4:$E$300,3,0)</f>
        <v>5</v>
      </c>
      <c r="N117" s="9">
        <f t="shared" ref="N117:N120" si="79">L117*M117</f>
        <v>58075.804999999993</v>
      </c>
      <c r="O117" s="9">
        <f>IFERROR(VLOOKUP($B117,'SpEd BEA Rates by Month'!$B$4:$I$380,8,0)," ")</f>
        <v>10224.91</v>
      </c>
      <c r="P117" s="9">
        <f t="shared" si="48"/>
        <v>11758.646499999999</v>
      </c>
      <c r="Q117" s="31">
        <f>VLOOKUP($B117,AAFTE!$C$4:$F$300,4,0)</f>
        <v>5.4444444444444446</v>
      </c>
      <c r="R117" s="9">
        <f t="shared" si="49"/>
        <v>64019.297611111106</v>
      </c>
      <c r="S117" s="9">
        <f>IFERROR(VLOOKUP($B117,'SpEd BEA Rates by Month'!$B$4:$I$380,8,0)," ")</f>
        <v>10224.91</v>
      </c>
      <c r="T117" s="9">
        <f t="shared" si="76"/>
        <v>11758.646499999999</v>
      </c>
      <c r="U117" s="31">
        <f>VLOOKUP($B117,AAFTE!$C$4:$G$300,5,0)</f>
        <v>4.75</v>
      </c>
      <c r="V117" s="9">
        <f t="shared" si="77"/>
        <v>55853.570874999998</v>
      </c>
    </row>
    <row r="118" spans="1:22" ht="15.75" thickBot="1" x14ac:dyDescent="0.3">
      <c r="A118" s="7" t="s">
        <v>101</v>
      </c>
      <c r="B118" s="7" t="s">
        <v>104</v>
      </c>
      <c r="C118" s="9">
        <v>9078.19</v>
      </c>
      <c r="D118" s="9">
        <v>10439.9185</v>
      </c>
      <c r="E118" s="15">
        <v>6.25</v>
      </c>
      <c r="F118" s="22">
        <v>65249.490624999999</v>
      </c>
      <c r="G118" s="22">
        <f>IFERROR(VLOOKUP(B118,'SpEd BEA Rates by Month'!$B$4:$C$380,2,0)," ")</f>
        <v>9738.8700000000008</v>
      </c>
      <c r="H118" s="9">
        <f t="shared" si="58"/>
        <v>11199.700500000001</v>
      </c>
      <c r="I118" s="15">
        <f>VLOOKUP(B118,AAFTE!$C$4:$D$300,2,0)</f>
        <v>5.916666666666667</v>
      </c>
      <c r="J118" s="22">
        <f t="shared" si="78"/>
        <v>66264.894625000015</v>
      </c>
      <c r="K118" s="22">
        <f>IFERROR(VLOOKUP($B118,'SpEd BEA Rates by Month'!$B$4:$F$380,5,0)," ")</f>
        <v>9738.8700000000008</v>
      </c>
      <c r="L118" s="9">
        <f t="shared" si="60"/>
        <v>11199.700500000001</v>
      </c>
      <c r="M118" s="15">
        <f>VLOOKUP($B118,AAFTE!$C$4:$E$300,3,0)</f>
        <v>5.666666666666667</v>
      </c>
      <c r="N118" s="9">
        <f t="shared" si="79"/>
        <v>63464.969500000007</v>
      </c>
      <c r="O118" s="9">
        <f>IFERROR(VLOOKUP($B118,'SpEd BEA Rates by Month'!$B$4:$I$380,8,0)," ")</f>
        <v>9769.83</v>
      </c>
      <c r="P118" s="9">
        <f t="shared" si="48"/>
        <v>11235.304499999998</v>
      </c>
      <c r="Q118" s="31">
        <f>VLOOKUP($B118,AAFTE!$C$4:$F$300,4,0)</f>
        <v>6</v>
      </c>
      <c r="R118" s="9">
        <f t="shared" si="49"/>
        <v>67411.82699999999</v>
      </c>
      <c r="S118" s="9">
        <f>IFERROR(VLOOKUP($B118,'SpEd BEA Rates by Month'!$B$4:$I$380,8,0)," ")</f>
        <v>9769.83</v>
      </c>
      <c r="T118" s="9">
        <f t="shared" si="76"/>
        <v>11235.304499999998</v>
      </c>
      <c r="U118" s="31">
        <f>VLOOKUP($B118,AAFTE!$C$4:$G$300,5,0)</f>
        <v>5.666666666666667</v>
      </c>
      <c r="V118" s="9">
        <f t="shared" si="77"/>
        <v>63666.725499999993</v>
      </c>
    </row>
    <row r="119" spans="1:22" ht="15.75" thickBot="1" x14ac:dyDescent="0.3">
      <c r="A119" s="7" t="s">
        <v>101</v>
      </c>
      <c r="B119" s="7" t="s">
        <v>105</v>
      </c>
      <c r="C119" s="9">
        <v>7879.95</v>
      </c>
      <c r="D119" s="9">
        <v>9061.9424999999992</v>
      </c>
      <c r="E119" s="15">
        <v>0</v>
      </c>
      <c r="F119" s="22">
        <v>0</v>
      </c>
      <c r="G119" s="22">
        <f>IFERROR(VLOOKUP(B119,'SpEd BEA Rates by Month'!$B$4:$C$380,2,0)," ")</f>
        <v>9866.2000000000007</v>
      </c>
      <c r="H119" s="9">
        <f t="shared" si="58"/>
        <v>11346.13</v>
      </c>
      <c r="I119" s="15">
        <f>VLOOKUP(B119,AAFTE!$C$4:$D$300,2,0)</f>
        <v>0</v>
      </c>
      <c r="J119" s="22">
        <f t="shared" si="78"/>
        <v>0</v>
      </c>
      <c r="K119" s="22">
        <f>IFERROR(VLOOKUP($B119,'SpEd BEA Rates by Month'!$B$4:$F$380,5,0)," ")</f>
        <v>9866.2000000000007</v>
      </c>
      <c r="L119" s="9">
        <f t="shared" si="60"/>
        <v>11346.13</v>
      </c>
      <c r="M119" s="15">
        <f>VLOOKUP($B119,AAFTE!$C$4:$E$300,3,0)</f>
        <v>0</v>
      </c>
      <c r="N119" s="9">
        <f t="shared" si="79"/>
        <v>0</v>
      </c>
      <c r="O119" s="9">
        <f>IFERROR(VLOOKUP($B119,'SpEd BEA Rates by Month'!$B$4:$I$380,8,0)," ")</f>
        <v>9333.01</v>
      </c>
      <c r="P119" s="9">
        <f t="shared" si="48"/>
        <v>10732.961499999999</v>
      </c>
      <c r="Q119" s="31">
        <f>VLOOKUP($B119,AAFTE!$C$4:$F$300,4,0)</f>
        <v>0</v>
      </c>
      <c r="R119" s="9">
        <f t="shared" si="49"/>
        <v>0</v>
      </c>
      <c r="S119" s="9">
        <f>IFERROR(VLOOKUP($B119,'SpEd BEA Rates by Month'!$B$4:$I$380,8,0)," ")</f>
        <v>9333.01</v>
      </c>
      <c r="T119" s="9">
        <f t="shared" si="76"/>
        <v>10732.961499999999</v>
      </c>
      <c r="U119" s="31">
        <f>VLOOKUP($B119,AAFTE!$C$4:$G$300,5,0)</f>
        <v>0</v>
      </c>
      <c r="V119" s="9">
        <f t="shared" si="77"/>
        <v>0</v>
      </c>
    </row>
    <row r="120" spans="1:22" ht="15.75" thickBot="1" x14ac:dyDescent="0.3">
      <c r="A120" s="7" t="s">
        <v>101</v>
      </c>
      <c r="B120" s="7" t="s">
        <v>106</v>
      </c>
      <c r="C120" s="9">
        <v>8625.17</v>
      </c>
      <c r="D120" s="9">
        <v>9918.9454999999998</v>
      </c>
      <c r="E120" s="15">
        <v>0</v>
      </c>
      <c r="F120" s="22">
        <v>0</v>
      </c>
      <c r="G120" s="22">
        <f>IFERROR(VLOOKUP(B120,'SpEd BEA Rates by Month'!$B$4:$C$380,2,0)," ")</f>
        <v>9198.52</v>
      </c>
      <c r="H120" s="9">
        <f t="shared" si="58"/>
        <v>10578.297999999999</v>
      </c>
      <c r="I120" s="15">
        <f>VLOOKUP(B120,AAFTE!$C$4:$D$300,2,0)</f>
        <v>0</v>
      </c>
      <c r="J120" s="22">
        <f t="shared" si="78"/>
        <v>0</v>
      </c>
      <c r="K120" s="22">
        <f>IFERROR(VLOOKUP($B120,'SpEd BEA Rates by Month'!$B$4:$F$380,5,0)," ")</f>
        <v>9198.52</v>
      </c>
      <c r="L120" s="9">
        <f t="shared" si="60"/>
        <v>10578.297999999999</v>
      </c>
      <c r="M120" s="15">
        <f>VLOOKUP($B120,AAFTE!$C$4:$E$300,3,0)</f>
        <v>0</v>
      </c>
      <c r="N120" s="9">
        <f t="shared" si="79"/>
        <v>0</v>
      </c>
      <c r="O120" s="9">
        <f>IFERROR(VLOOKUP($B120,'SpEd BEA Rates by Month'!$B$4:$I$380,8,0)," ")</f>
        <v>9206.24</v>
      </c>
      <c r="P120" s="9">
        <f t="shared" si="48"/>
        <v>10587.175999999999</v>
      </c>
      <c r="Q120" s="31">
        <f>VLOOKUP($B120,AAFTE!$C$4:$F$300,4,0)</f>
        <v>0.22222222222222221</v>
      </c>
      <c r="R120" s="9">
        <f t="shared" si="49"/>
        <v>2352.7057777777777</v>
      </c>
      <c r="S120" s="9">
        <f>IFERROR(VLOOKUP($B120,'SpEd BEA Rates by Month'!$B$4:$I$380,8,0)," ")</f>
        <v>9206.24</v>
      </c>
      <c r="T120" s="9">
        <f t="shared" si="76"/>
        <v>10587.175999999999</v>
      </c>
      <c r="U120" s="31">
        <f>VLOOKUP($B120,AAFTE!$C$4:$G$300,5,0)</f>
        <v>0.16666666666666666</v>
      </c>
      <c r="V120" s="9">
        <f t="shared" si="77"/>
        <v>1764.5293333333332</v>
      </c>
    </row>
    <row r="121" spans="1:22" ht="15.75" thickBot="1" x14ac:dyDescent="0.3">
      <c r="A121" s="6" t="s">
        <v>351</v>
      </c>
      <c r="B121" s="6" t="s">
        <v>855</v>
      </c>
      <c r="C121" s="41"/>
      <c r="D121" s="13">
        <v>10492.961005154639</v>
      </c>
      <c r="E121" s="34">
        <v>8.0833333333333339</v>
      </c>
      <c r="F121" s="25">
        <v>84818.101458333331</v>
      </c>
      <c r="G121" s="26" t="str">
        <f>IFERROR(VLOOKUP(B121,'SpEd BEA Rates by Month'!$B$4:$C$380,2,0)," ")</f>
        <v xml:space="preserve"> </v>
      </c>
      <c r="H121" s="12">
        <f>J121/I121</f>
        <v>11286.277026595746</v>
      </c>
      <c r="I121" s="17">
        <f>SUM(I116:I120)</f>
        <v>7.8333333333333339</v>
      </c>
      <c r="J121" s="26">
        <f>SUM(J116:J120)</f>
        <v>88409.170041666686</v>
      </c>
      <c r="K121" s="10"/>
      <c r="L121" s="11">
        <f>N121/M121</f>
        <v>11386.940138461539</v>
      </c>
      <c r="M121" s="27">
        <f>SUM(M116:M120)</f>
        <v>10.833333333333334</v>
      </c>
      <c r="N121" s="11">
        <f>SUM(N116:N120)</f>
        <v>123358.51816666668</v>
      </c>
      <c r="O121" s="29"/>
      <c r="P121" s="29">
        <f>R121/Q121</f>
        <v>11446.783490990989</v>
      </c>
      <c r="Q121" s="32">
        <f>SUM(Q116:Q120)</f>
        <v>12.333333333333332</v>
      </c>
      <c r="R121" s="29">
        <f>SUM(R116:R120)</f>
        <v>141176.99638888886</v>
      </c>
      <c r="S121" s="67"/>
      <c r="T121" s="67">
        <f>V121/U121</f>
        <v>11443.281221804509</v>
      </c>
      <c r="U121" s="68">
        <f>SUM(U116:U120)</f>
        <v>11.083333333333334</v>
      </c>
      <c r="V121" s="67">
        <f>SUM(V116:V120)</f>
        <v>126829.70020833332</v>
      </c>
    </row>
    <row r="122" spans="1:22" ht="15.75" thickBot="1" x14ac:dyDescent="0.3">
      <c r="A122" s="6"/>
      <c r="B122" s="6" t="s">
        <v>379</v>
      </c>
      <c r="C122" s="41"/>
      <c r="D122" s="13">
        <v>830.69274624140883</v>
      </c>
      <c r="E122" s="16"/>
      <c r="F122" s="25"/>
      <c r="G122" s="26" t="str">
        <f>IFERROR(VLOOKUP(B122,'SpEd BEA Rates by Month'!$B$4:$C$380,2,0)," ")</f>
        <v xml:space="preserve"> </v>
      </c>
      <c r="H122" s="12">
        <f>(H121/12)*0.95</f>
        <v>893.49693127216324</v>
      </c>
      <c r="I122" s="17"/>
      <c r="J122" s="26"/>
      <c r="K122" s="10"/>
      <c r="L122" s="11">
        <f>(L121/12)*0.95</f>
        <v>901.46609429487182</v>
      </c>
      <c r="M122" s="27"/>
      <c r="N122" s="11"/>
      <c r="O122" s="29"/>
      <c r="P122" s="29">
        <f>(P121/12)*0.95</f>
        <v>906.2036930367866</v>
      </c>
      <c r="Q122" s="32"/>
      <c r="R122" s="29"/>
      <c r="S122" s="67"/>
      <c r="T122" s="67">
        <f>(T121/12)*0.95</f>
        <v>905.92643005952357</v>
      </c>
      <c r="U122" s="68"/>
      <c r="V122" s="67"/>
    </row>
    <row r="123" spans="1:22" ht="15.75" thickBot="1" x14ac:dyDescent="0.3">
      <c r="A123" s="7" t="s">
        <v>107</v>
      </c>
      <c r="B123" s="7" t="s">
        <v>108</v>
      </c>
      <c r="C123" s="9">
        <v>9601.5499999999993</v>
      </c>
      <c r="D123" s="9">
        <v>11041.782499999998</v>
      </c>
      <c r="E123" s="15">
        <v>115.16666666666667</v>
      </c>
      <c r="F123" s="22">
        <v>1271645.2845833332</v>
      </c>
      <c r="G123" s="22">
        <f>IFERROR(VLOOKUP(B123,'SpEd BEA Rates by Month'!$B$4:$C$380,2,0)," ")</f>
        <v>10275.89</v>
      </c>
      <c r="H123" s="9">
        <f t="shared" si="58"/>
        <v>11817.273499999998</v>
      </c>
      <c r="I123" s="15">
        <f>VLOOKUP(B123,AAFTE!$C$4:$D$300,2,0)</f>
        <v>116.83333333333333</v>
      </c>
      <c r="J123" s="22">
        <f>H123*I123</f>
        <v>1380651.4539166663</v>
      </c>
      <c r="K123" s="22">
        <f>IFERROR(VLOOKUP($B123,'SpEd BEA Rates by Month'!$B$4:$F$380,5,0)," ")</f>
        <v>10275.89</v>
      </c>
      <c r="L123" s="9">
        <f t="shared" si="60"/>
        <v>11817.273499999998</v>
      </c>
      <c r="M123" s="15">
        <f>VLOOKUP($B123,AAFTE!$C$4:$E$300,3,0)</f>
        <v>124.16666666666666</v>
      </c>
      <c r="N123" s="9">
        <f>L123*M123</f>
        <v>1467311.459583333</v>
      </c>
      <c r="O123" s="9">
        <f>IFERROR(VLOOKUP($B123,'SpEd BEA Rates by Month'!$B$4:$I$380,8,0)," ")</f>
        <v>10199.24</v>
      </c>
      <c r="P123" s="9">
        <f t="shared" si="48"/>
        <v>11729.125999999998</v>
      </c>
      <c r="Q123" s="31">
        <f>VLOOKUP($B123,AAFTE!$C$4:$F$300,4,0)</f>
        <v>129.66666666666669</v>
      </c>
      <c r="R123" s="9">
        <f t="shared" si="49"/>
        <v>1520876.6713333332</v>
      </c>
      <c r="S123" s="9">
        <f>IFERROR(VLOOKUP($B123,'SpEd BEA Rates by Month'!$B$4:$I$380,8,0)," ")</f>
        <v>10199.24</v>
      </c>
      <c r="T123" s="9">
        <f t="shared" ref="T123:T141" si="80">S123*1.15</f>
        <v>11729.125999999998</v>
      </c>
      <c r="U123" s="31">
        <f>VLOOKUP($B123,AAFTE!$C$4:$G$300,5,0)</f>
        <v>122</v>
      </c>
      <c r="V123" s="9">
        <f t="shared" ref="V123:V141" si="81">T123*U123</f>
        <v>1430953.3719999997</v>
      </c>
    </row>
    <row r="124" spans="1:22" ht="15.75" thickBot="1" x14ac:dyDescent="0.3">
      <c r="A124" s="7" t="s">
        <v>107</v>
      </c>
      <c r="B124" s="7" t="s">
        <v>109</v>
      </c>
      <c r="C124" s="9">
        <v>9657.77</v>
      </c>
      <c r="D124" s="9">
        <v>11106.4355</v>
      </c>
      <c r="E124" s="15">
        <v>173.16666666666666</v>
      </c>
      <c r="F124" s="22">
        <v>1923264.4140833332</v>
      </c>
      <c r="G124" s="22">
        <f>IFERROR(VLOOKUP(B124,'SpEd BEA Rates by Month'!$B$4:$C$380,2,0)," ")</f>
        <v>10389.14</v>
      </c>
      <c r="H124" s="9">
        <f t="shared" si="58"/>
        <v>11947.510999999999</v>
      </c>
      <c r="I124" s="15">
        <f>VLOOKUP(B124,AAFTE!$C$4:$D$300,2,0)</f>
        <v>174.91666666666666</v>
      </c>
      <c r="J124" s="22">
        <f t="shared" ref="J124:J141" si="82">H124*I124</f>
        <v>2089818.799083333</v>
      </c>
      <c r="K124" s="22">
        <f>IFERROR(VLOOKUP($B124,'SpEd BEA Rates by Month'!$B$4:$F$380,5,0)," ")</f>
        <v>10389.14</v>
      </c>
      <c r="L124" s="9">
        <f t="shared" si="60"/>
        <v>11947.510999999999</v>
      </c>
      <c r="M124" s="15">
        <f>VLOOKUP($B124,AAFTE!$C$4:$E$300,3,0)</f>
        <v>179.16666666666666</v>
      </c>
      <c r="N124" s="9">
        <f t="shared" ref="N124:N141" si="83">L124*M124</f>
        <v>2140595.7208333327</v>
      </c>
      <c r="O124" s="9">
        <f>IFERROR(VLOOKUP($B124,'SpEd BEA Rates by Month'!$B$4:$I$380,8,0)," ")</f>
        <v>10297.4</v>
      </c>
      <c r="P124" s="9">
        <f t="shared" si="48"/>
        <v>11842.009999999998</v>
      </c>
      <c r="Q124" s="31">
        <f>VLOOKUP($B124,AAFTE!$C$4:$F$300,4,0)</f>
        <v>179.33333333333334</v>
      </c>
      <c r="R124" s="9">
        <f t="shared" si="49"/>
        <v>2123667.1266666665</v>
      </c>
      <c r="S124" s="9">
        <f>IFERROR(VLOOKUP($B124,'SpEd BEA Rates by Month'!$B$4:$I$380,8,0)," ")</f>
        <v>10297.4</v>
      </c>
      <c r="T124" s="9">
        <f t="shared" si="80"/>
        <v>11842.009999999998</v>
      </c>
      <c r="U124" s="31">
        <f>VLOOKUP($B124,AAFTE!$C$4:$G$300,5,0)</f>
        <v>182.25</v>
      </c>
      <c r="V124" s="9">
        <f t="shared" si="81"/>
        <v>2158206.3224999998</v>
      </c>
    </row>
    <row r="125" spans="1:22" ht="15.75" thickBot="1" x14ac:dyDescent="0.3">
      <c r="A125" s="7" t="s">
        <v>107</v>
      </c>
      <c r="B125" s="7" t="s">
        <v>110</v>
      </c>
      <c r="C125" s="9">
        <v>9593.44</v>
      </c>
      <c r="D125" s="9">
        <v>11032.456</v>
      </c>
      <c r="E125" s="15">
        <v>34</v>
      </c>
      <c r="F125" s="22">
        <v>375103.50400000002</v>
      </c>
      <c r="G125" s="22">
        <f>IFERROR(VLOOKUP(B125,'SpEd BEA Rates by Month'!$B$4:$C$380,2,0)," ")</f>
        <v>10316.209999999999</v>
      </c>
      <c r="H125" s="9">
        <f t="shared" si="58"/>
        <v>11863.641499999998</v>
      </c>
      <c r="I125" s="15">
        <f>VLOOKUP(B125,AAFTE!$C$4:$D$300,2,0)</f>
        <v>34.916666666666664</v>
      </c>
      <c r="J125" s="22">
        <f t="shared" si="82"/>
        <v>414238.81570833322</v>
      </c>
      <c r="K125" s="22">
        <f>IFERROR(VLOOKUP($B125,'SpEd BEA Rates by Month'!$B$4:$F$380,5,0)," ")</f>
        <v>10316.209999999999</v>
      </c>
      <c r="L125" s="9">
        <f t="shared" si="60"/>
        <v>11863.641499999998</v>
      </c>
      <c r="M125" s="15">
        <f>VLOOKUP($B125,AAFTE!$C$4:$E$300,3,0)</f>
        <v>45.833333333333336</v>
      </c>
      <c r="N125" s="9">
        <f t="shared" si="83"/>
        <v>543750.2354166666</v>
      </c>
      <c r="O125" s="9">
        <f>IFERROR(VLOOKUP($B125,'SpEd BEA Rates by Month'!$B$4:$I$380,8,0)," ")</f>
        <v>10227.58</v>
      </c>
      <c r="P125" s="9">
        <f t="shared" si="48"/>
        <v>11761.716999999999</v>
      </c>
      <c r="Q125" s="31">
        <f>VLOOKUP($B125,AAFTE!$C$4:$F$300,4,0)</f>
        <v>47.333333333333336</v>
      </c>
      <c r="R125" s="9">
        <f t="shared" si="49"/>
        <v>556721.27133333334</v>
      </c>
      <c r="S125" s="9">
        <f>IFERROR(VLOOKUP($B125,'SpEd BEA Rates by Month'!$B$4:$I$380,8,0)," ")</f>
        <v>10227.58</v>
      </c>
      <c r="T125" s="9">
        <f t="shared" si="80"/>
        <v>11761.716999999999</v>
      </c>
      <c r="U125" s="31">
        <f>VLOOKUP($B125,AAFTE!$C$4:$G$300,5,0)</f>
        <v>46.416666666666664</v>
      </c>
      <c r="V125" s="9">
        <f t="shared" si="81"/>
        <v>545939.69741666655</v>
      </c>
    </row>
    <row r="126" spans="1:22" ht="15.75" thickBot="1" x14ac:dyDescent="0.3">
      <c r="A126" s="7" t="s">
        <v>107</v>
      </c>
      <c r="B126" s="7" t="s">
        <v>111</v>
      </c>
      <c r="C126" s="9">
        <v>9377.02</v>
      </c>
      <c r="D126" s="9">
        <v>10783.573</v>
      </c>
      <c r="E126" s="15">
        <v>158.5</v>
      </c>
      <c r="F126" s="22">
        <v>1709196.3205000001</v>
      </c>
      <c r="G126" s="22">
        <f>IFERROR(VLOOKUP(B126,'SpEd BEA Rates by Month'!$B$4:$C$380,2,0)," ")</f>
        <v>10074.780000000001</v>
      </c>
      <c r="H126" s="9">
        <f t="shared" si="58"/>
        <v>11585.996999999999</v>
      </c>
      <c r="I126" s="15">
        <f>VLOOKUP(B126,AAFTE!$C$4:$D$300,2,0)</f>
        <v>161</v>
      </c>
      <c r="J126" s="22">
        <f t="shared" si="82"/>
        <v>1865345.517</v>
      </c>
      <c r="K126" s="22">
        <f>IFERROR(VLOOKUP($B126,'SpEd BEA Rates by Month'!$B$4:$F$380,5,0)," ")</f>
        <v>10074.780000000001</v>
      </c>
      <c r="L126" s="9">
        <f t="shared" si="60"/>
        <v>11585.996999999999</v>
      </c>
      <c r="M126" s="15">
        <f>VLOOKUP($B126,AAFTE!$C$4:$E$300,3,0)</f>
        <v>216.83333333333334</v>
      </c>
      <c r="N126" s="9">
        <f t="shared" si="83"/>
        <v>2512230.3495</v>
      </c>
      <c r="O126" s="9">
        <f>IFERROR(VLOOKUP($B126,'SpEd BEA Rates by Month'!$B$4:$I$380,8,0)," ")</f>
        <v>10055.049999999999</v>
      </c>
      <c r="P126" s="9">
        <f t="shared" si="48"/>
        <v>11563.307499999999</v>
      </c>
      <c r="Q126" s="31">
        <f>VLOOKUP($B126,AAFTE!$C$4:$F$300,4,0)</f>
        <v>222.11111111111111</v>
      </c>
      <c r="R126" s="9">
        <f t="shared" si="49"/>
        <v>2568339.0769444443</v>
      </c>
      <c r="S126" s="9">
        <f>IFERROR(VLOOKUP($B126,'SpEd BEA Rates by Month'!$B$4:$I$380,8,0)," ")</f>
        <v>10055.049999999999</v>
      </c>
      <c r="T126" s="9">
        <f t="shared" si="80"/>
        <v>11563.307499999999</v>
      </c>
      <c r="U126" s="31">
        <f>VLOOKUP($B126,AAFTE!$C$4:$G$300,5,0)</f>
        <v>210.91666666666666</v>
      </c>
      <c r="V126" s="9">
        <f t="shared" si="81"/>
        <v>2438894.2735416666</v>
      </c>
    </row>
    <row r="127" spans="1:22" ht="15.75" thickBot="1" x14ac:dyDescent="0.3">
      <c r="A127" s="7" t="s">
        <v>107</v>
      </c>
      <c r="B127" s="7" t="s">
        <v>112</v>
      </c>
      <c r="C127" s="9">
        <v>9796.81</v>
      </c>
      <c r="D127" s="9">
        <v>11266.331499999998</v>
      </c>
      <c r="E127" s="15">
        <v>144.58333333333334</v>
      </c>
      <c r="F127" s="22">
        <v>1628923.7627083333</v>
      </c>
      <c r="G127" s="22">
        <f>IFERROR(VLOOKUP(B127,'SpEd BEA Rates by Month'!$B$4:$C$380,2,0)," ")</f>
        <v>10482.74</v>
      </c>
      <c r="H127" s="9">
        <f t="shared" si="58"/>
        <v>12055.150999999998</v>
      </c>
      <c r="I127" s="15">
        <f>VLOOKUP(B127,AAFTE!$C$4:$D$300,2,0)</f>
        <v>145.66666666666666</v>
      </c>
      <c r="J127" s="22">
        <f t="shared" si="82"/>
        <v>1756033.6623333329</v>
      </c>
      <c r="K127" s="22">
        <f>IFERROR(VLOOKUP($B127,'SpEd BEA Rates by Month'!$B$4:$F$380,5,0)," ")</f>
        <v>10482.74</v>
      </c>
      <c r="L127" s="9">
        <f t="shared" si="60"/>
        <v>12055.150999999998</v>
      </c>
      <c r="M127" s="15">
        <f>VLOOKUP($B127,AAFTE!$C$4:$E$300,3,0)</f>
        <v>163.16666666666666</v>
      </c>
      <c r="N127" s="9">
        <f t="shared" si="83"/>
        <v>1966998.804833333</v>
      </c>
      <c r="O127" s="9">
        <f>IFERROR(VLOOKUP($B127,'SpEd BEA Rates by Month'!$B$4:$I$380,8,0)," ")</f>
        <v>10493.63</v>
      </c>
      <c r="P127" s="9">
        <f t="shared" si="48"/>
        <v>12067.674499999997</v>
      </c>
      <c r="Q127" s="31">
        <f>VLOOKUP($B127,AAFTE!$C$4:$F$300,4,0)</f>
        <v>166.11111111111111</v>
      </c>
      <c r="R127" s="9">
        <f t="shared" si="49"/>
        <v>2004574.8197222219</v>
      </c>
      <c r="S127" s="9">
        <f>IFERROR(VLOOKUP($B127,'SpEd BEA Rates by Month'!$B$4:$I$380,8,0)," ")</f>
        <v>10493.63</v>
      </c>
      <c r="T127" s="9">
        <f t="shared" si="80"/>
        <v>12067.674499999997</v>
      </c>
      <c r="U127" s="31">
        <f>VLOOKUP($B127,AAFTE!$C$4:$G$300,5,0)</f>
        <v>161.75</v>
      </c>
      <c r="V127" s="9">
        <f t="shared" si="81"/>
        <v>1951946.3503749995</v>
      </c>
    </row>
    <row r="128" spans="1:22" ht="15.75" thickBot="1" x14ac:dyDescent="0.3">
      <c r="A128" s="7" t="s">
        <v>107</v>
      </c>
      <c r="B128" s="7" t="s">
        <v>113</v>
      </c>
      <c r="C128" s="9">
        <v>9711.9500000000007</v>
      </c>
      <c r="D128" s="9">
        <v>11168.7425</v>
      </c>
      <c r="E128" s="15">
        <v>153.83333333333334</v>
      </c>
      <c r="F128" s="22">
        <v>1718124.8879166669</v>
      </c>
      <c r="G128" s="22">
        <f>IFERROR(VLOOKUP(B128,'SpEd BEA Rates by Month'!$B$4:$C$380,2,0)," ")</f>
        <v>10404.540000000001</v>
      </c>
      <c r="H128" s="9">
        <f t="shared" si="58"/>
        <v>11965.221</v>
      </c>
      <c r="I128" s="15">
        <f>VLOOKUP(B128,AAFTE!$C$4:$D$300,2,0)</f>
        <v>156.66666666666666</v>
      </c>
      <c r="J128" s="22">
        <f t="shared" si="82"/>
        <v>1874551.2899999998</v>
      </c>
      <c r="K128" s="22">
        <f>IFERROR(VLOOKUP($B128,'SpEd BEA Rates by Month'!$B$4:$F$380,5,0)," ")</f>
        <v>10404.540000000001</v>
      </c>
      <c r="L128" s="9">
        <f t="shared" si="60"/>
        <v>11965.221</v>
      </c>
      <c r="M128" s="15">
        <f>VLOOKUP($B128,AAFTE!$C$4:$E$300,3,0)</f>
        <v>173.33333333333334</v>
      </c>
      <c r="N128" s="9">
        <f t="shared" si="83"/>
        <v>2073971.6400000001</v>
      </c>
      <c r="O128" s="9">
        <f>IFERROR(VLOOKUP($B128,'SpEd BEA Rates by Month'!$B$4:$I$380,8,0)," ")</f>
        <v>10432.85</v>
      </c>
      <c r="P128" s="9">
        <f t="shared" si="48"/>
        <v>11997.7775</v>
      </c>
      <c r="Q128" s="31">
        <f>VLOOKUP($B128,AAFTE!$C$4:$F$300,4,0)</f>
        <v>173.11111111111111</v>
      </c>
      <c r="R128" s="9">
        <f t="shared" si="49"/>
        <v>2076948.5938888891</v>
      </c>
      <c r="S128" s="9">
        <f>IFERROR(VLOOKUP($B128,'SpEd BEA Rates by Month'!$B$4:$I$380,8,0)," ")</f>
        <v>10432.85</v>
      </c>
      <c r="T128" s="9">
        <f t="shared" si="80"/>
        <v>11997.7775</v>
      </c>
      <c r="U128" s="31">
        <f>VLOOKUP($B128,AAFTE!$C$4:$G$300,5,0)</f>
        <v>173.41666666666666</v>
      </c>
      <c r="V128" s="9">
        <f t="shared" si="81"/>
        <v>2080614.5814583332</v>
      </c>
    </row>
    <row r="129" spans="1:22" ht="15.75" thickBot="1" x14ac:dyDescent="0.3">
      <c r="A129" s="7" t="s">
        <v>107</v>
      </c>
      <c r="B129" s="7" t="s">
        <v>114</v>
      </c>
      <c r="C129" s="9">
        <v>9785.14</v>
      </c>
      <c r="D129" s="9">
        <v>11252.910999999998</v>
      </c>
      <c r="E129" s="15">
        <v>207.41666666666666</v>
      </c>
      <c r="F129" s="22">
        <v>2334041.2899166662</v>
      </c>
      <c r="G129" s="22">
        <f>IFERROR(VLOOKUP(B129,'SpEd BEA Rates by Month'!$B$4:$C$380,2,0)," ")</f>
        <v>10485.02</v>
      </c>
      <c r="H129" s="9">
        <f t="shared" si="58"/>
        <v>12057.772999999999</v>
      </c>
      <c r="I129" s="15">
        <f>VLOOKUP(B129,AAFTE!$C$4:$D$300,2,0)</f>
        <v>209.66666666666666</v>
      </c>
      <c r="J129" s="22">
        <f t="shared" si="82"/>
        <v>2528113.0723333331</v>
      </c>
      <c r="K129" s="22">
        <f>IFERROR(VLOOKUP($B129,'SpEd BEA Rates by Month'!$B$4:$F$380,5,0)," ")</f>
        <v>10485.02</v>
      </c>
      <c r="L129" s="9">
        <f t="shared" si="60"/>
        <v>12057.772999999999</v>
      </c>
      <c r="M129" s="15">
        <f>VLOOKUP($B129,AAFTE!$C$4:$E$300,3,0)</f>
        <v>232.16666666666666</v>
      </c>
      <c r="N129" s="9">
        <f t="shared" si="83"/>
        <v>2799412.9648333332</v>
      </c>
      <c r="O129" s="9">
        <f>IFERROR(VLOOKUP($B129,'SpEd BEA Rates by Month'!$B$4:$I$380,8,0)," ")</f>
        <v>10501.56</v>
      </c>
      <c r="P129" s="9">
        <f t="shared" si="48"/>
        <v>12076.793999999998</v>
      </c>
      <c r="Q129" s="31">
        <f>VLOOKUP($B129,AAFTE!$C$4:$F$300,4,0)</f>
        <v>241.66666666666666</v>
      </c>
      <c r="R129" s="9">
        <f t="shared" si="49"/>
        <v>2918558.5499999993</v>
      </c>
      <c r="S129" s="9">
        <f>IFERROR(VLOOKUP($B129,'SpEd BEA Rates by Month'!$B$4:$I$380,8,0)," ")</f>
        <v>10501.56</v>
      </c>
      <c r="T129" s="9">
        <f t="shared" si="80"/>
        <v>12076.793999999998</v>
      </c>
      <c r="U129" s="31">
        <f>VLOOKUP($B129,AAFTE!$C$4:$G$300,5,0)</f>
        <v>236.91666666666666</v>
      </c>
      <c r="V129" s="9">
        <f t="shared" si="81"/>
        <v>2861193.7784999995</v>
      </c>
    </row>
    <row r="130" spans="1:22" ht="15.75" thickBot="1" x14ac:dyDescent="0.3">
      <c r="A130" s="7" t="s">
        <v>107</v>
      </c>
      <c r="B130" s="7" t="s">
        <v>115</v>
      </c>
      <c r="C130" s="9">
        <v>9802.89</v>
      </c>
      <c r="D130" s="9">
        <v>11273.323499999999</v>
      </c>
      <c r="E130" s="15">
        <v>299.08333333333331</v>
      </c>
      <c r="F130" s="22">
        <v>3371663.1701249992</v>
      </c>
      <c r="G130" s="22">
        <f>IFERROR(VLOOKUP(B130,'SpEd BEA Rates by Month'!$B$4:$C$380,2,0)," ")</f>
        <v>10480.01</v>
      </c>
      <c r="H130" s="9">
        <f t="shared" si="58"/>
        <v>12052.011499999999</v>
      </c>
      <c r="I130" s="15">
        <f>VLOOKUP(B130,AAFTE!$C$4:$D$300,2,0)</f>
        <v>299.08333333333331</v>
      </c>
      <c r="J130" s="22">
        <f t="shared" si="82"/>
        <v>3604555.772791666</v>
      </c>
      <c r="K130" s="22">
        <f>IFERROR(VLOOKUP($B130,'SpEd BEA Rates by Month'!$B$4:$F$380,5,0)," ")</f>
        <v>10480.01</v>
      </c>
      <c r="L130" s="9">
        <f t="shared" si="60"/>
        <v>12052.011499999999</v>
      </c>
      <c r="M130" s="15">
        <f>VLOOKUP($B130,AAFTE!$C$4:$E$300,3,0)</f>
        <v>293.83333333333331</v>
      </c>
      <c r="N130" s="9">
        <f t="shared" si="83"/>
        <v>3541282.7124166661</v>
      </c>
      <c r="O130" s="9">
        <f>IFERROR(VLOOKUP($B130,'SpEd BEA Rates by Month'!$B$4:$I$380,8,0)," ")</f>
        <v>10458.82</v>
      </c>
      <c r="P130" s="9">
        <f t="shared" si="48"/>
        <v>12027.642999999998</v>
      </c>
      <c r="Q130" s="31">
        <f>VLOOKUP($B130,AAFTE!$C$4:$F$300,4,0)</f>
        <v>294</v>
      </c>
      <c r="R130" s="9">
        <f t="shared" si="49"/>
        <v>3536127.0419999994</v>
      </c>
      <c r="S130" s="9">
        <f>IFERROR(VLOOKUP($B130,'SpEd BEA Rates by Month'!$B$4:$I$380,8,0)," ")</f>
        <v>10458.82</v>
      </c>
      <c r="T130" s="9">
        <f t="shared" si="80"/>
        <v>12027.642999999998</v>
      </c>
      <c r="U130" s="31">
        <f>VLOOKUP($B130,AAFTE!$C$4:$G$300,5,0)</f>
        <v>296.66666666666669</v>
      </c>
      <c r="V130" s="9">
        <f t="shared" si="81"/>
        <v>3568200.7566666664</v>
      </c>
    </row>
    <row r="131" spans="1:22" ht="15.75" thickBot="1" x14ac:dyDescent="0.3">
      <c r="A131" s="7" t="s">
        <v>107</v>
      </c>
      <c r="B131" s="7" t="s">
        <v>116</v>
      </c>
      <c r="C131" s="9">
        <v>9633.9</v>
      </c>
      <c r="D131" s="9">
        <v>11078.984999999999</v>
      </c>
      <c r="E131" s="15">
        <v>24.333333333333332</v>
      </c>
      <c r="F131" s="22">
        <v>269588.63499999995</v>
      </c>
      <c r="G131" s="22">
        <f>IFERROR(VLOOKUP(B131,'SpEd BEA Rates by Month'!$B$4:$C$380,2,0)," ")</f>
        <v>10351.11</v>
      </c>
      <c r="H131" s="9">
        <f t="shared" si="58"/>
        <v>11903.7765</v>
      </c>
      <c r="I131" s="15">
        <f>VLOOKUP(B131,AAFTE!$C$4:$D$300,2,0)</f>
        <v>23.916666666666668</v>
      </c>
      <c r="J131" s="22">
        <f t="shared" si="82"/>
        <v>284698.65462500002</v>
      </c>
      <c r="K131" s="22">
        <f>IFERROR(VLOOKUP($B131,'SpEd BEA Rates by Month'!$B$4:$F$380,5,0)," ")</f>
        <v>10351.11</v>
      </c>
      <c r="L131" s="9">
        <f t="shared" si="60"/>
        <v>11903.7765</v>
      </c>
      <c r="M131" s="15">
        <f>VLOOKUP($B131,AAFTE!$C$4:$E$300,3,0)</f>
        <v>26</v>
      </c>
      <c r="N131" s="9">
        <f t="shared" si="83"/>
        <v>309498.18900000001</v>
      </c>
      <c r="O131" s="9">
        <f>IFERROR(VLOOKUP($B131,'SpEd BEA Rates by Month'!$B$4:$I$380,8,0)," ")</f>
        <v>10188.19</v>
      </c>
      <c r="P131" s="9">
        <f t="shared" ref="P131:P193" si="84">O131*1.15</f>
        <v>11716.4185</v>
      </c>
      <c r="Q131" s="31">
        <f>VLOOKUP($B131,AAFTE!$C$4:$F$300,4,0)</f>
        <v>27.666666666666668</v>
      </c>
      <c r="R131" s="9">
        <f t="shared" ref="R131:R193" si="85">P131*Q131</f>
        <v>324154.24516666669</v>
      </c>
      <c r="S131" s="9">
        <f>IFERROR(VLOOKUP($B131,'SpEd BEA Rates by Month'!$B$4:$I$380,8,0)," ")</f>
        <v>10188.19</v>
      </c>
      <c r="T131" s="9">
        <f t="shared" si="80"/>
        <v>11716.4185</v>
      </c>
      <c r="U131" s="31">
        <f>VLOOKUP($B131,AAFTE!$C$4:$G$300,5,0)</f>
        <v>26.916666666666668</v>
      </c>
      <c r="V131" s="9">
        <f t="shared" si="81"/>
        <v>315366.9312916667</v>
      </c>
    </row>
    <row r="132" spans="1:22" ht="15.75" thickBot="1" x14ac:dyDescent="0.3">
      <c r="A132" s="7" t="s">
        <v>107</v>
      </c>
      <c r="B132" s="7" t="s">
        <v>117</v>
      </c>
      <c r="C132" s="9">
        <v>9780.5499999999993</v>
      </c>
      <c r="D132" s="9">
        <v>11247.632499999998</v>
      </c>
      <c r="E132" s="15">
        <v>219.25</v>
      </c>
      <c r="F132" s="22">
        <v>2466043.4256249997</v>
      </c>
      <c r="G132" s="22">
        <f>IFERROR(VLOOKUP(B132,'SpEd BEA Rates by Month'!$B$4:$C$380,2,0)," ")</f>
        <v>10510.8</v>
      </c>
      <c r="H132" s="9">
        <f t="shared" si="58"/>
        <v>12087.419999999998</v>
      </c>
      <c r="I132" s="15">
        <f>VLOOKUP(B132,AAFTE!$C$4:$D$300,2,0)</f>
        <v>218.21666666666667</v>
      </c>
      <c r="J132" s="22">
        <f t="shared" si="82"/>
        <v>2637676.5009999997</v>
      </c>
      <c r="K132" s="22">
        <f>IFERROR(VLOOKUP($B132,'SpEd BEA Rates by Month'!$B$4:$F$380,5,0)," ")</f>
        <v>10510.8</v>
      </c>
      <c r="L132" s="9">
        <f t="shared" si="60"/>
        <v>12087.419999999998</v>
      </c>
      <c r="M132" s="15">
        <f>VLOOKUP($B132,AAFTE!$C$4:$E$300,3,0)</f>
        <v>235.5</v>
      </c>
      <c r="N132" s="9">
        <f t="shared" si="83"/>
        <v>2846587.4099999997</v>
      </c>
      <c r="O132" s="9">
        <f>IFERROR(VLOOKUP($B132,'SpEd BEA Rates by Month'!$B$4:$I$380,8,0)," ")</f>
        <v>10474.83</v>
      </c>
      <c r="P132" s="9">
        <f t="shared" si="84"/>
        <v>12046.054499999998</v>
      </c>
      <c r="Q132" s="31">
        <f>VLOOKUP($B132,AAFTE!$C$4:$F$300,4,0)</f>
        <v>240.44444444444446</v>
      </c>
      <c r="R132" s="9">
        <f t="shared" si="85"/>
        <v>2896406.8819999998</v>
      </c>
      <c r="S132" s="9">
        <f>IFERROR(VLOOKUP($B132,'SpEd BEA Rates by Month'!$B$4:$I$380,8,0)," ")</f>
        <v>10474.83</v>
      </c>
      <c r="T132" s="9">
        <f t="shared" si="80"/>
        <v>12046.054499999998</v>
      </c>
      <c r="U132" s="31">
        <f>VLOOKUP($B132,AAFTE!$C$4:$G$300,5,0)</f>
        <v>122</v>
      </c>
      <c r="V132" s="9">
        <f t="shared" si="81"/>
        <v>1469618.6489999997</v>
      </c>
    </row>
    <row r="133" spans="1:22" ht="15.75" thickBot="1" x14ac:dyDescent="0.3">
      <c r="A133" s="8" t="s">
        <v>107</v>
      </c>
      <c r="B133" s="7" t="s">
        <v>118</v>
      </c>
      <c r="C133" s="9">
        <v>9736.68</v>
      </c>
      <c r="D133" s="9">
        <v>11197.181999999999</v>
      </c>
      <c r="E133" s="15">
        <v>133.91666666666666</v>
      </c>
      <c r="F133" s="22">
        <v>1499489.2894999997</v>
      </c>
      <c r="G133" s="22">
        <f>IFERROR(VLOOKUP(B133,'SpEd BEA Rates by Month'!$B$4:$C$380,2,0)," ")</f>
        <v>10507.85</v>
      </c>
      <c r="H133" s="9">
        <f t="shared" si="58"/>
        <v>12084.0275</v>
      </c>
      <c r="I133" s="15">
        <f>VLOOKUP(B133,AAFTE!$C$4:$D$300,2,0)</f>
        <v>134.58333333333334</v>
      </c>
      <c r="J133" s="22">
        <f t="shared" si="82"/>
        <v>1626308.7010416668</v>
      </c>
      <c r="K133" s="22">
        <f>IFERROR(VLOOKUP($B133,'SpEd BEA Rates by Month'!$B$4:$F$380,5,0)," ")</f>
        <v>10507.85</v>
      </c>
      <c r="L133" s="9">
        <f t="shared" si="60"/>
        <v>12084.0275</v>
      </c>
      <c r="M133" s="15">
        <f>VLOOKUP($B133,AAFTE!$C$4:$E$300,3,0)</f>
        <v>144</v>
      </c>
      <c r="N133" s="9">
        <f t="shared" si="83"/>
        <v>1740099.96</v>
      </c>
      <c r="O133" s="9">
        <f>IFERROR(VLOOKUP($B133,'SpEd BEA Rates by Month'!$B$4:$I$380,8,0)," ")</f>
        <v>10431.24</v>
      </c>
      <c r="P133" s="9">
        <f t="shared" si="84"/>
        <v>11995.925999999999</v>
      </c>
      <c r="Q133" s="31">
        <f>VLOOKUP($B133,AAFTE!$C$4:$F$300,4,0)</f>
        <v>151.66666666666666</v>
      </c>
      <c r="R133" s="9">
        <f t="shared" si="85"/>
        <v>1819382.1099999999</v>
      </c>
      <c r="S133" s="9">
        <f>IFERROR(VLOOKUP($B133,'SpEd BEA Rates by Month'!$B$4:$I$380,8,0)," ")</f>
        <v>10431.24</v>
      </c>
      <c r="T133" s="9">
        <f t="shared" si="80"/>
        <v>11995.925999999999</v>
      </c>
      <c r="U133" s="31">
        <f>VLOOKUP($B133,AAFTE!$C$4:$G$300,5,0)</f>
        <v>148.08333333333334</v>
      </c>
      <c r="V133" s="9">
        <f t="shared" si="81"/>
        <v>1776396.7084999999</v>
      </c>
    </row>
    <row r="134" spans="1:22" ht="15.75" thickBot="1" x14ac:dyDescent="0.3">
      <c r="A134" s="7" t="s">
        <v>107</v>
      </c>
      <c r="B134" s="7" t="s">
        <v>119</v>
      </c>
      <c r="C134" s="9">
        <v>9751.85</v>
      </c>
      <c r="D134" s="9">
        <v>11214.627499999999</v>
      </c>
      <c r="E134" s="15">
        <v>19.083333333333332</v>
      </c>
      <c r="F134" s="22">
        <v>214012.47479166664</v>
      </c>
      <c r="G134" s="22">
        <f>IFERROR(VLOOKUP(B134,'SpEd BEA Rates by Month'!$B$4:$C$380,2,0)," ")</f>
        <v>10462.39</v>
      </c>
      <c r="H134" s="9">
        <f t="shared" si="58"/>
        <v>12031.748499999998</v>
      </c>
      <c r="I134" s="15">
        <f>VLOOKUP(B134,AAFTE!$C$4:$D$300,2,0)</f>
        <v>18.75</v>
      </c>
      <c r="J134" s="22">
        <f t="shared" si="82"/>
        <v>225595.28437499996</v>
      </c>
      <c r="K134" s="22">
        <f>IFERROR(VLOOKUP($B134,'SpEd BEA Rates by Month'!$B$4:$F$380,5,0)," ")</f>
        <v>10462.39</v>
      </c>
      <c r="L134" s="9">
        <f t="shared" si="60"/>
        <v>12031.748499999998</v>
      </c>
      <c r="M134" s="15">
        <f>VLOOKUP($B134,AAFTE!$C$4:$E$300,3,0)</f>
        <v>23.5</v>
      </c>
      <c r="N134" s="9">
        <f t="shared" si="83"/>
        <v>282746.08974999993</v>
      </c>
      <c r="O134" s="9">
        <f>IFERROR(VLOOKUP($B134,'SpEd BEA Rates by Month'!$B$4:$I$380,8,0)," ")</f>
        <v>10493.99</v>
      </c>
      <c r="P134" s="9">
        <f t="shared" si="84"/>
        <v>12068.088499999998</v>
      </c>
      <c r="Q134" s="31">
        <f>VLOOKUP($B134,AAFTE!$C$4:$F$300,4,0)</f>
        <v>25.888888888888889</v>
      </c>
      <c r="R134" s="9">
        <f t="shared" si="85"/>
        <v>312429.40227777773</v>
      </c>
      <c r="S134" s="9">
        <f>IFERROR(VLOOKUP($B134,'SpEd BEA Rates by Month'!$B$4:$I$380,8,0)," ")</f>
        <v>10493.99</v>
      </c>
      <c r="T134" s="9">
        <f t="shared" si="80"/>
        <v>12068.088499999998</v>
      </c>
      <c r="U134" s="31">
        <f>VLOOKUP($B134,AAFTE!$C$4:$G$300,5,0)</f>
        <v>24.25</v>
      </c>
      <c r="V134" s="9">
        <f t="shared" si="81"/>
        <v>292651.14612499997</v>
      </c>
    </row>
    <row r="135" spans="1:22" ht="15.75" thickBot="1" x14ac:dyDescent="0.3">
      <c r="A135" s="7" t="s">
        <v>107</v>
      </c>
      <c r="B135" s="7" t="s">
        <v>120</v>
      </c>
      <c r="C135" s="9">
        <v>9829.01</v>
      </c>
      <c r="D135" s="9">
        <v>11303.361499999999</v>
      </c>
      <c r="E135" s="15">
        <v>682</v>
      </c>
      <c r="F135" s="22">
        <v>7708892.5429999996</v>
      </c>
      <c r="G135" s="22">
        <f>IFERROR(VLOOKUP(B135,'SpEd BEA Rates by Month'!$B$4:$C$380,2,0)," ")</f>
        <v>10544.65</v>
      </c>
      <c r="H135" s="9">
        <f t="shared" si="58"/>
        <v>12126.347499999998</v>
      </c>
      <c r="I135" s="15">
        <f>VLOOKUP(B135,AAFTE!$C$4:$D$300,2,0)</f>
        <v>683.08333333333337</v>
      </c>
      <c r="J135" s="22">
        <f t="shared" si="82"/>
        <v>8283305.8714583321</v>
      </c>
      <c r="K135" s="22">
        <f>IFERROR(VLOOKUP($B135,'SpEd BEA Rates by Month'!$B$4:$F$380,5,0)," ")</f>
        <v>10544.65</v>
      </c>
      <c r="L135" s="9">
        <f t="shared" si="60"/>
        <v>12126.347499999998</v>
      </c>
      <c r="M135" s="15">
        <f>VLOOKUP($B135,AAFTE!$C$4:$E$300,3,0)</f>
        <v>700.83333333333337</v>
      </c>
      <c r="N135" s="9">
        <f t="shared" si="83"/>
        <v>8498548.5395833328</v>
      </c>
      <c r="O135" s="9">
        <f>IFERROR(VLOOKUP($B135,'SpEd BEA Rates by Month'!$B$4:$I$380,8,0)," ")</f>
        <v>10523.42</v>
      </c>
      <c r="P135" s="9">
        <f t="shared" si="84"/>
        <v>12101.932999999999</v>
      </c>
      <c r="Q135" s="31">
        <f>VLOOKUP($B135,AAFTE!$C$4:$F$300,4,0)</f>
        <v>710.66666666666663</v>
      </c>
      <c r="R135" s="9">
        <f t="shared" si="85"/>
        <v>8600440.3853333313</v>
      </c>
      <c r="S135" s="9">
        <f>IFERROR(VLOOKUP($B135,'SpEd BEA Rates by Month'!$B$4:$I$380,8,0)," ")</f>
        <v>10523.42</v>
      </c>
      <c r="T135" s="9">
        <f t="shared" si="80"/>
        <v>12101.932999999999</v>
      </c>
      <c r="U135" s="31">
        <f>VLOOKUP($B135,AAFTE!$C$4:$G$300,5,0)</f>
        <v>708.58333333333337</v>
      </c>
      <c r="V135" s="9">
        <f t="shared" si="81"/>
        <v>8575228.0249166656</v>
      </c>
    </row>
    <row r="136" spans="1:22" ht="15.75" thickBot="1" x14ac:dyDescent="0.3">
      <c r="A136" s="7" t="s">
        <v>107</v>
      </c>
      <c r="B136" s="7" t="s">
        <v>121</v>
      </c>
      <c r="C136" s="9">
        <v>9837.44</v>
      </c>
      <c r="D136" s="9">
        <v>11313.056</v>
      </c>
      <c r="E136" s="15">
        <v>107.75</v>
      </c>
      <c r="F136" s="22">
        <v>1218981.784</v>
      </c>
      <c r="G136" s="22">
        <f>IFERROR(VLOOKUP(B136,'SpEd BEA Rates by Month'!$B$4:$C$380,2,0)," ")</f>
        <v>10456.209999999999</v>
      </c>
      <c r="H136" s="9">
        <f t="shared" si="58"/>
        <v>12024.641499999998</v>
      </c>
      <c r="I136" s="15">
        <f>VLOOKUP(B136,AAFTE!$C$4:$D$300,2,0)</f>
        <v>106.41666666666667</v>
      </c>
      <c r="J136" s="22">
        <f t="shared" si="82"/>
        <v>1279622.2662916665</v>
      </c>
      <c r="K136" s="22">
        <f>IFERROR(VLOOKUP($B136,'SpEd BEA Rates by Month'!$B$4:$F$380,5,0)," ")</f>
        <v>10456.209999999999</v>
      </c>
      <c r="L136" s="9">
        <f t="shared" si="60"/>
        <v>12024.641499999998</v>
      </c>
      <c r="M136" s="15">
        <f>VLOOKUP($B136,AAFTE!$C$4:$E$300,3,0)</f>
        <v>111.16666666666667</v>
      </c>
      <c r="N136" s="9">
        <f t="shared" si="83"/>
        <v>1336739.3134166666</v>
      </c>
      <c r="O136" s="9">
        <f>IFERROR(VLOOKUP($B136,'SpEd BEA Rates by Month'!$B$4:$I$380,8,0)," ")</f>
        <v>10375.84</v>
      </c>
      <c r="P136" s="9">
        <f t="shared" si="84"/>
        <v>11932.215999999999</v>
      </c>
      <c r="Q136" s="31">
        <f>VLOOKUP($B136,AAFTE!$C$4:$F$300,4,0)</f>
        <v>113.55555555555556</v>
      </c>
      <c r="R136" s="9">
        <f t="shared" si="85"/>
        <v>1354969.4168888887</v>
      </c>
      <c r="S136" s="9">
        <f>IFERROR(VLOOKUP($B136,'SpEd BEA Rates by Month'!$B$4:$I$380,8,0)," ")</f>
        <v>10375.84</v>
      </c>
      <c r="T136" s="9">
        <f t="shared" si="80"/>
        <v>11932.215999999999</v>
      </c>
      <c r="U136" s="31">
        <f>VLOOKUP($B136,AAFTE!$C$4:$G$300,5,0)</f>
        <v>110.83333333333333</v>
      </c>
      <c r="V136" s="9">
        <f t="shared" si="81"/>
        <v>1322487.2733333332</v>
      </c>
    </row>
    <row r="137" spans="1:22" ht="15.75" thickBot="1" x14ac:dyDescent="0.3">
      <c r="A137" s="7" t="s">
        <v>107</v>
      </c>
      <c r="B137" s="7" t="s">
        <v>122</v>
      </c>
      <c r="C137" s="9">
        <v>9689.7099999999991</v>
      </c>
      <c r="D137" s="9">
        <v>11143.166499999998</v>
      </c>
      <c r="E137" s="15">
        <v>0</v>
      </c>
      <c r="F137" s="22">
        <v>0</v>
      </c>
      <c r="G137" s="22">
        <f>IFERROR(VLOOKUP(B137,'SpEd BEA Rates by Month'!$B$4:$C$380,2,0)," ")</f>
        <v>10087.92</v>
      </c>
      <c r="H137" s="9">
        <f t="shared" si="58"/>
        <v>11601.107999999998</v>
      </c>
      <c r="I137" s="15">
        <f>VLOOKUP(B137,AAFTE!$C$4:$D$300,2,0)</f>
        <v>0</v>
      </c>
      <c r="J137" s="22">
        <f t="shared" si="82"/>
        <v>0</v>
      </c>
      <c r="K137" s="22">
        <f>IFERROR(VLOOKUP($B137,'SpEd BEA Rates by Month'!$B$4:$F$380,5,0)," ")</f>
        <v>10087.92</v>
      </c>
      <c r="L137" s="9">
        <f t="shared" si="60"/>
        <v>11601.107999999998</v>
      </c>
      <c r="M137" s="15">
        <f>VLOOKUP($B137,AAFTE!$C$4:$E$300,3,0)</f>
        <v>0</v>
      </c>
      <c r="N137" s="9">
        <f t="shared" si="83"/>
        <v>0</v>
      </c>
      <c r="O137" s="9">
        <f>IFERROR(VLOOKUP($B137,'SpEd BEA Rates by Month'!$B$4:$I$380,8,0)," ")</f>
        <v>9963.01</v>
      </c>
      <c r="P137" s="9">
        <f t="shared" si="84"/>
        <v>11457.461499999999</v>
      </c>
      <c r="Q137" s="31">
        <f>VLOOKUP($B137,AAFTE!$C$4:$F$300,4,0)</f>
        <v>0</v>
      </c>
      <c r="R137" s="9">
        <f t="shared" si="85"/>
        <v>0</v>
      </c>
      <c r="S137" s="9">
        <f>IFERROR(VLOOKUP($B137,'SpEd BEA Rates by Month'!$B$4:$I$380,8,0)," ")</f>
        <v>9963.01</v>
      </c>
      <c r="T137" s="9">
        <f t="shared" si="80"/>
        <v>11457.461499999999</v>
      </c>
      <c r="U137" s="31">
        <f>VLOOKUP($B137,AAFTE!$C$4:$G$300,5,0)</f>
        <v>0</v>
      </c>
      <c r="V137" s="9">
        <f t="shared" si="81"/>
        <v>0</v>
      </c>
    </row>
    <row r="138" spans="1:22" ht="15.75" thickBot="1" x14ac:dyDescent="0.3">
      <c r="A138" s="7" t="s">
        <v>107</v>
      </c>
      <c r="B138" s="7" t="s">
        <v>123</v>
      </c>
      <c r="C138" s="9">
        <v>9776.11</v>
      </c>
      <c r="D138" s="9">
        <v>11242.5265</v>
      </c>
      <c r="E138" s="15">
        <v>85.416666666666671</v>
      </c>
      <c r="F138" s="22">
        <v>960299.13854166667</v>
      </c>
      <c r="G138" s="22">
        <f>IFERROR(VLOOKUP(B138,'SpEd BEA Rates by Month'!$B$4:$C$380,2,0)," ")</f>
        <v>10493.2</v>
      </c>
      <c r="H138" s="9">
        <f t="shared" si="58"/>
        <v>12067.18</v>
      </c>
      <c r="I138" s="15">
        <f>VLOOKUP(B138,AAFTE!$C$4:$D$300,2,0)</f>
        <v>86.583333333333329</v>
      </c>
      <c r="J138" s="22">
        <f t="shared" si="82"/>
        <v>1044816.6683333333</v>
      </c>
      <c r="K138" s="22">
        <f>IFERROR(VLOOKUP($B138,'SpEd BEA Rates by Month'!$B$4:$F$380,5,0)," ")</f>
        <v>10493.2</v>
      </c>
      <c r="L138" s="9">
        <f t="shared" si="60"/>
        <v>12067.18</v>
      </c>
      <c r="M138" s="15">
        <f>VLOOKUP($B138,AAFTE!$C$4:$E$300,3,0)</f>
        <v>95.833333333333329</v>
      </c>
      <c r="N138" s="9">
        <f t="shared" si="83"/>
        <v>1156438.0833333333</v>
      </c>
      <c r="O138" s="9">
        <f>IFERROR(VLOOKUP($B138,'SpEd BEA Rates by Month'!$B$4:$I$380,8,0)," ")</f>
        <v>10476.59</v>
      </c>
      <c r="P138" s="9">
        <f t="shared" si="84"/>
        <v>12048.0785</v>
      </c>
      <c r="Q138" s="31">
        <f>VLOOKUP($B138,AAFTE!$C$4:$F$300,4,0)</f>
        <v>96.666666666666671</v>
      </c>
      <c r="R138" s="9">
        <f t="shared" si="85"/>
        <v>1164647.5883333334</v>
      </c>
      <c r="S138" s="9">
        <f>IFERROR(VLOOKUP($B138,'SpEd BEA Rates by Month'!$B$4:$I$380,8,0)," ")</f>
        <v>10476.59</v>
      </c>
      <c r="T138" s="9">
        <f t="shared" si="80"/>
        <v>12048.0785</v>
      </c>
      <c r="U138" s="31">
        <f>VLOOKUP($B138,AAFTE!$C$4:$G$300,5,0)</f>
        <v>94.083333333333329</v>
      </c>
      <c r="V138" s="9">
        <f t="shared" si="81"/>
        <v>1133523.3855416665</v>
      </c>
    </row>
    <row r="139" spans="1:22" ht="15.75" thickBot="1" x14ac:dyDescent="0.3">
      <c r="A139" s="7" t="s">
        <v>107</v>
      </c>
      <c r="B139" s="7" t="s">
        <v>124</v>
      </c>
      <c r="C139" s="9">
        <v>9974.0400000000009</v>
      </c>
      <c r="D139" s="9">
        <v>11470.146000000001</v>
      </c>
      <c r="E139" s="15">
        <v>62.416666666666664</v>
      </c>
      <c r="F139" s="22">
        <v>715928.27950000006</v>
      </c>
      <c r="G139" s="22">
        <f>IFERROR(VLOOKUP(B139,'SpEd BEA Rates by Month'!$B$4:$C$380,2,0)," ")</f>
        <v>10710.34</v>
      </c>
      <c r="H139" s="9">
        <f t="shared" si="58"/>
        <v>12316.891</v>
      </c>
      <c r="I139" s="15">
        <f>VLOOKUP(B139,AAFTE!$C$4:$D$300,2,0)</f>
        <v>63.5</v>
      </c>
      <c r="J139" s="22">
        <f t="shared" si="82"/>
        <v>782122.57849999995</v>
      </c>
      <c r="K139" s="22">
        <f>IFERROR(VLOOKUP($B139,'SpEd BEA Rates by Month'!$B$4:$F$380,5,0)," ")</f>
        <v>10710.34</v>
      </c>
      <c r="L139" s="9">
        <f t="shared" si="60"/>
        <v>12316.891</v>
      </c>
      <c r="M139" s="15">
        <f>VLOOKUP($B139,AAFTE!$C$4:$E$300,3,0)</f>
        <v>72.166666666666671</v>
      </c>
      <c r="N139" s="9">
        <f t="shared" si="83"/>
        <v>888868.96716666664</v>
      </c>
      <c r="O139" s="9">
        <f>IFERROR(VLOOKUP($B139,'SpEd BEA Rates by Month'!$B$4:$I$380,8,0)," ")</f>
        <v>10695.09</v>
      </c>
      <c r="P139" s="9">
        <f t="shared" si="84"/>
        <v>12299.353499999999</v>
      </c>
      <c r="Q139" s="31">
        <f>VLOOKUP($B139,AAFTE!$C$4:$F$300,4,0)</f>
        <v>74</v>
      </c>
      <c r="R139" s="9">
        <f t="shared" si="85"/>
        <v>910152.15899999999</v>
      </c>
      <c r="S139" s="9">
        <f>IFERROR(VLOOKUP($B139,'SpEd BEA Rates by Month'!$B$4:$I$380,8,0)," ")</f>
        <v>10695.09</v>
      </c>
      <c r="T139" s="9">
        <f t="shared" si="80"/>
        <v>12299.353499999999</v>
      </c>
      <c r="U139" s="31">
        <f>VLOOKUP($B139,AAFTE!$C$4:$G$300,5,0)</f>
        <v>72.333333333333329</v>
      </c>
      <c r="V139" s="9">
        <f t="shared" si="81"/>
        <v>889653.23649999988</v>
      </c>
    </row>
    <row r="140" spans="1:22" ht="15.75" thickBot="1" x14ac:dyDescent="0.3">
      <c r="A140" s="8" t="s">
        <v>107</v>
      </c>
      <c r="B140" s="7" t="s">
        <v>125</v>
      </c>
      <c r="C140" s="9">
        <v>9778.98</v>
      </c>
      <c r="D140" s="9">
        <v>11245.826999999999</v>
      </c>
      <c r="E140" s="15">
        <v>16.666666666666668</v>
      </c>
      <c r="F140" s="22">
        <v>187430.45</v>
      </c>
      <c r="G140" s="22">
        <f>IFERROR(VLOOKUP(B140,'SpEd BEA Rates by Month'!$B$4:$C$380,2,0)," ")</f>
        <v>10459.219999999999</v>
      </c>
      <c r="H140" s="9">
        <f t="shared" ref="H140:H202" si="86">G140*1.15</f>
        <v>12028.102999999999</v>
      </c>
      <c r="I140" s="15">
        <f>VLOOKUP(B140,AAFTE!$C$4:$D$300,2,0)</f>
        <v>17.833333333333332</v>
      </c>
      <c r="J140" s="22">
        <f t="shared" si="82"/>
        <v>214501.17016666665</v>
      </c>
      <c r="K140" s="22">
        <f>IFERROR(VLOOKUP($B140,'SpEd BEA Rates by Month'!$B$4:$F$380,5,0)," ")</f>
        <v>10459.219999999999</v>
      </c>
      <c r="L140" s="9">
        <f t="shared" ref="L140:L202" si="87">K140*1.15</f>
        <v>12028.102999999999</v>
      </c>
      <c r="M140" s="15">
        <f>VLOOKUP($B140,AAFTE!$C$4:$E$300,3,0)</f>
        <v>24.5</v>
      </c>
      <c r="N140" s="9">
        <f t="shared" si="83"/>
        <v>294688.52349999995</v>
      </c>
      <c r="O140" s="9">
        <f>IFERROR(VLOOKUP($B140,'SpEd BEA Rates by Month'!$B$4:$I$380,8,0)," ")</f>
        <v>10473.290000000001</v>
      </c>
      <c r="P140" s="9">
        <f t="shared" si="84"/>
        <v>12044.2835</v>
      </c>
      <c r="Q140" s="31">
        <f>VLOOKUP($B140,AAFTE!$C$4:$F$300,4,0)</f>
        <v>23.888888888888889</v>
      </c>
      <c r="R140" s="9">
        <f t="shared" si="85"/>
        <v>287724.55027777777</v>
      </c>
      <c r="S140" s="9">
        <f>IFERROR(VLOOKUP($B140,'SpEd BEA Rates by Month'!$B$4:$I$380,8,0)," ")</f>
        <v>10473.290000000001</v>
      </c>
      <c r="T140" s="9">
        <f t="shared" si="80"/>
        <v>12044.2835</v>
      </c>
      <c r="U140" s="31">
        <f>VLOOKUP($B140,AAFTE!$C$4:$G$300,5,0)</f>
        <v>23.75</v>
      </c>
      <c r="V140" s="9">
        <f t="shared" si="81"/>
        <v>286051.73312499997</v>
      </c>
    </row>
    <row r="141" spans="1:22" ht="15.75" thickBot="1" x14ac:dyDescent="0.3">
      <c r="A141" s="7" t="s">
        <v>107</v>
      </c>
      <c r="B141" s="7" t="s">
        <v>126</v>
      </c>
      <c r="C141" s="9">
        <v>9151.99</v>
      </c>
      <c r="D141" s="9">
        <v>10524.788499999999</v>
      </c>
      <c r="E141" s="15">
        <v>6</v>
      </c>
      <c r="F141" s="22">
        <v>63148.730999999992</v>
      </c>
      <c r="G141" s="22">
        <f>IFERROR(VLOOKUP(B141,'SpEd BEA Rates by Month'!$B$4:$C$380,2,0)," ")</f>
        <v>9822.56</v>
      </c>
      <c r="H141" s="9">
        <f t="shared" si="86"/>
        <v>11295.943999999998</v>
      </c>
      <c r="I141" s="15">
        <f>VLOOKUP(B141,AAFTE!$C$4:$D$300,2,0)</f>
        <v>6.25</v>
      </c>
      <c r="J141" s="22">
        <f t="shared" si="82"/>
        <v>70599.64999999998</v>
      </c>
      <c r="K141" s="22">
        <f>IFERROR(VLOOKUP($B141,'SpEd BEA Rates by Month'!$B$4:$F$380,5,0)," ")</f>
        <v>9822.56</v>
      </c>
      <c r="L141" s="9">
        <f t="shared" si="87"/>
        <v>11295.943999999998</v>
      </c>
      <c r="M141" s="15">
        <f>VLOOKUP($B141,AAFTE!$C$4:$E$300,3,0)</f>
        <v>7.333333333333333</v>
      </c>
      <c r="N141" s="9">
        <f t="shared" si="83"/>
        <v>82836.922666666651</v>
      </c>
      <c r="O141" s="9">
        <f>IFERROR(VLOOKUP($B141,'SpEd BEA Rates by Month'!$B$4:$I$380,8,0)," ")</f>
        <v>9870.27</v>
      </c>
      <c r="P141" s="9">
        <f t="shared" si="84"/>
        <v>11350.8105</v>
      </c>
      <c r="Q141" s="31">
        <f>VLOOKUP($B141,AAFTE!$C$4:$F$300,4,0)</f>
        <v>8.1111111111111107</v>
      </c>
      <c r="R141" s="9">
        <f t="shared" si="85"/>
        <v>92067.685166666663</v>
      </c>
      <c r="S141" s="9">
        <f>IFERROR(VLOOKUP($B141,'SpEd BEA Rates by Month'!$B$4:$I$380,8,0)," ")</f>
        <v>9870.27</v>
      </c>
      <c r="T141" s="9">
        <f t="shared" si="80"/>
        <v>11350.8105</v>
      </c>
      <c r="U141" s="31">
        <f>VLOOKUP($B141,AAFTE!$C$4:$G$300,5,0)</f>
        <v>8</v>
      </c>
      <c r="V141" s="9">
        <f t="shared" si="81"/>
        <v>90806.483999999997</v>
      </c>
    </row>
    <row r="142" spans="1:22" ht="15.75" thickBot="1" x14ac:dyDescent="0.3">
      <c r="A142" s="6" t="s">
        <v>352</v>
      </c>
      <c r="B142" s="6" t="s">
        <v>855</v>
      </c>
      <c r="C142" s="41"/>
      <c r="D142" s="13">
        <v>11214.699272098012</v>
      </c>
      <c r="E142" s="34">
        <v>2642.5833333333326</v>
      </c>
      <c r="F142" s="25">
        <v>29635777.384791665</v>
      </c>
      <c r="G142" s="26" t="str">
        <f>IFERROR(VLOOKUP(B142,'SpEd BEA Rates by Month'!$B$4:$C$380,2,0)," ")</f>
        <v xml:space="preserve"> </v>
      </c>
      <c r="H142" s="12">
        <f>J142/I142</f>
        <v>12025.567611680344</v>
      </c>
      <c r="I142" s="17">
        <f>SUM(I123:I141)</f>
        <v>2657.8833333333337</v>
      </c>
      <c r="J142" s="26">
        <f>SUM(J123:J141)</f>
        <v>31962555.728958331</v>
      </c>
      <c r="K142" s="10"/>
      <c r="L142" s="11">
        <f>N142/M142</f>
        <v>12017.636809653812</v>
      </c>
      <c r="M142" s="27">
        <f>SUM(M123:M141)</f>
        <v>2869.3333333333335</v>
      </c>
      <c r="N142" s="11">
        <f>SUM(N123:N141)</f>
        <v>34482605.885833338</v>
      </c>
      <c r="O142" s="29"/>
      <c r="P142" s="29">
        <f>R142/Q142</f>
        <v>11985.481646109443</v>
      </c>
      <c r="Q142" s="32">
        <f>SUM(Q123:Q141)</f>
        <v>2925.8888888888887</v>
      </c>
      <c r="R142" s="29">
        <f>SUM(R123:R141)</f>
        <v>35068187.576333329</v>
      </c>
      <c r="S142" s="67"/>
      <c r="T142" s="67">
        <f>V142/U142</f>
        <v>11984.736456740895</v>
      </c>
      <c r="U142" s="68">
        <f>SUM(U123:U141)</f>
        <v>2769.1666666666674</v>
      </c>
      <c r="V142" s="67">
        <f>SUM(V123:V141)</f>
        <v>33187732.704791669</v>
      </c>
    </row>
    <row r="143" spans="1:22" ht="15.75" thickBot="1" x14ac:dyDescent="0.3">
      <c r="A143" s="6"/>
      <c r="B143" s="6" t="s">
        <v>380</v>
      </c>
      <c r="C143" s="41"/>
      <c r="D143" s="33">
        <v>934.55827267483437</v>
      </c>
      <c r="E143" s="16"/>
      <c r="F143" s="25"/>
      <c r="G143" s="26" t="str">
        <f>IFERROR(VLOOKUP(B143,'SpEd BEA Rates by Month'!$B$4:$C$380,2,0)," ")</f>
        <v xml:space="preserve"> </v>
      </c>
      <c r="H143" s="12">
        <f>H142/12</f>
        <v>1002.1306343066954</v>
      </c>
      <c r="I143" s="17"/>
      <c r="J143" s="26"/>
      <c r="K143" s="10"/>
      <c r="L143" s="11">
        <f>L142/12</f>
        <v>1001.4697341378177</v>
      </c>
      <c r="M143" s="27"/>
      <c r="N143" s="11"/>
      <c r="O143" s="29"/>
      <c r="P143" s="29">
        <f>P142/12</f>
        <v>998.79013717578698</v>
      </c>
      <c r="Q143" s="32"/>
      <c r="R143" s="29"/>
      <c r="S143" s="67"/>
      <c r="T143" s="67">
        <f>T142/12</f>
        <v>998.72803806174124</v>
      </c>
      <c r="U143" s="68"/>
      <c r="V143" s="67"/>
    </row>
    <row r="144" spans="1:22" ht="15.75" thickBot="1" x14ac:dyDescent="0.3">
      <c r="A144" s="2" t="s">
        <v>127</v>
      </c>
      <c r="B144" s="2" t="s">
        <v>128</v>
      </c>
      <c r="C144" s="9">
        <v>9661.33</v>
      </c>
      <c r="D144" s="9">
        <v>11110.529499999999</v>
      </c>
      <c r="E144" s="15">
        <v>10.166666666666666</v>
      </c>
      <c r="F144" s="22">
        <v>112957.04991666664</v>
      </c>
      <c r="G144" s="22">
        <f>IFERROR(VLOOKUP(B144,'SpEd BEA Rates by Month'!$B$4:$C$380,2,0)," ")</f>
        <v>10364.86</v>
      </c>
      <c r="H144" s="9">
        <f t="shared" si="86"/>
        <v>11919.589</v>
      </c>
      <c r="I144" s="15">
        <f>VLOOKUP(B144,AAFTE!$C$4:$D$300,2,0)</f>
        <v>9.5</v>
      </c>
      <c r="J144" s="22">
        <f>H144*I144</f>
        <v>113236.0955</v>
      </c>
      <c r="K144" s="22">
        <f>IFERROR(VLOOKUP($B144,'SpEd BEA Rates by Month'!$B$4:$F$380,5,0)," ")</f>
        <v>10364.86</v>
      </c>
      <c r="L144" s="9">
        <f t="shared" si="87"/>
        <v>11919.589</v>
      </c>
      <c r="M144" s="15">
        <f>VLOOKUP($B144,AAFTE!$C$4:$E$300,3,0)</f>
        <v>7.5</v>
      </c>
      <c r="N144" s="9">
        <f>L144*M144</f>
        <v>89396.917499999996</v>
      </c>
      <c r="O144" s="9">
        <f>IFERROR(VLOOKUP($B144,'SpEd BEA Rates by Month'!$B$4:$I$380,8,0)," ")</f>
        <v>10392.19</v>
      </c>
      <c r="P144" s="9">
        <f t="shared" si="84"/>
        <v>11951.0185</v>
      </c>
      <c r="Q144" s="31">
        <f>VLOOKUP($B144,AAFTE!$C$4:$F$300,4,0)</f>
        <v>8.5555555555555554</v>
      </c>
      <c r="R144" s="9">
        <f t="shared" si="85"/>
        <v>102247.60272222222</v>
      </c>
      <c r="S144" s="9">
        <f>IFERROR(VLOOKUP($B144,'SpEd BEA Rates by Month'!$B$4:$I$380,8,0)," ")</f>
        <v>10392.19</v>
      </c>
      <c r="T144" s="9">
        <f t="shared" ref="T144:T148" si="88">S144*1.15</f>
        <v>11951.0185</v>
      </c>
      <c r="U144" s="31">
        <f>VLOOKUP($B144,AAFTE!$C$4:$G$300,5,0)</f>
        <v>8.5833333333333339</v>
      </c>
      <c r="V144" s="9">
        <f t="shared" ref="V144:V148" si="89">T144*U144</f>
        <v>102579.57545833335</v>
      </c>
    </row>
    <row r="145" spans="1:22" ht="15.75" thickBot="1" x14ac:dyDescent="0.3">
      <c r="A145" s="2" t="s">
        <v>127</v>
      </c>
      <c r="B145" s="2" t="s">
        <v>129</v>
      </c>
      <c r="C145" s="9">
        <v>9820.67</v>
      </c>
      <c r="D145" s="9">
        <v>11293.770499999999</v>
      </c>
      <c r="E145" s="15">
        <v>68.333333333333329</v>
      </c>
      <c r="F145" s="22">
        <v>771740.98416666652</v>
      </c>
      <c r="G145" s="22">
        <f>IFERROR(VLOOKUP(B145,'SpEd BEA Rates by Month'!$B$4:$C$380,2,0)," ")</f>
        <v>10559.01</v>
      </c>
      <c r="H145" s="9">
        <f t="shared" si="86"/>
        <v>12142.861499999999</v>
      </c>
      <c r="I145" s="15">
        <f>VLOOKUP(B145,AAFTE!$C$4:$D$300,2,0)</f>
        <v>68.833333333333329</v>
      </c>
      <c r="J145" s="22">
        <f t="shared" ref="J145:J148" si="90">H145*I145</f>
        <v>835833.63324999984</v>
      </c>
      <c r="K145" s="22">
        <f>IFERROR(VLOOKUP($B145,'SpEd BEA Rates by Month'!$B$4:$F$380,5,0)," ")</f>
        <v>10559.01</v>
      </c>
      <c r="L145" s="9">
        <f t="shared" si="87"/>
        <v>12142.861499999999</v>
      </c>
      <c r="M145" s="15">
        <f>VLOOKUP($B145,AAFTE!$C$4:$E$300,3,0)</f>
        <v>78</v>
      </c>
      <c r="N145" s="9">
        <f t="shared" ref="N145:N148" si="91">L145*M145</f>
        <v>947143.19699999993</v>
      </c>
      <c r="O145" s="9">
        <f>IFERROR(VLOOKUP($B145,'SpEd BEA Rates by Month'!$B$4:$I$380,8,0)," ")</f>
        <v>10528.87</v>
      </c>
      <c r="P145" s="9">
        <f t="shared" si="84"/>
        <v>12108.200500000001</v>
      </c>
      <c r="Q145" s="31">
        <f>VLOOKUP($B145,AAFTE!$C$4:$F$300,4,0)</f>
        <v>79.111111111111114</v>
      </c>
      <c r="R145" s="9">
        <f t="shared" si="85"/>
        <v>957893.19511111127</v>
      </c>
      <c r="S145" s="9">
        <f>IFERROR(VLOOKUP($B145,'SpEd BEA Rates by Month'!$B$4:$I$380,8,0)," ")</f>
        <v>10528.87</v>
      </c>
      <c r="T145" s="9">
        <f t="shared" si="88"/>
        <v>12108.200500000001</v>
      </c>
      <c r="U145" s="31">
        <f>VLOOKUP($B145,AAFTE!$C$4:$G$300,5,0)</f>
        <v>77.083333333333329</v>
      </c>
      <c r="V145" s="9">
        <f t="shared" si="89"/>
        <v>933340.45520833333</v>
      </c>
    </row>
    <row r="146" spans="1:22" ht="15.75" thickBot="1" x14ac:dyDescent="0.3">
      <c r="A146" s="2" t="s">
        <v>127</v>
      </c>
      <c r="B146" s="2" t="s">
        <v>130</v>
      </c>
      <c r="C146" s="9">
        <v>9758.02</v>
      </c>
      <c r="D146" s="9">
        <v>11221.723</v>
      </c>
      <c r="E146" s="15">
        <v>105.25</v>
      </c>
      <c r="F146" s="22">
        <v>1181086.3457500001</v>
      </c>
      <c r="G146" s="22">
        <f>IFERROR(VLOOKUP(B146,'SpEd BEA Rates by Month'!$B$4:$C$380,2,0)," ")</f>
        <v>10457.629999999999</v>
      </c>
      <c r="H146" s="9">
        <f t="shared" si="86"/>
        <v>12026.274499999998</v>
      </c>
      <c r="I146" s="15">
        <f>VLOOKUP(B146,AAFTE!$C$4:$D$300,2,0)</f>
        <v>107.66666666666667</v>
      </c>
      <c r="J146" s="22">
        <f t="shared" si="90"/>
        <v>1294828.8878333331</v>
      </c>
      <c r="K146" s="22">
        <f>IFERROR(VLOOKUP($B146,'SpEd BEA Rates by Month'!$B$4:$F$380,5,0)," ")</f>
        <v>10457.629999999999</v>
      </c>
      <c r="L146" s="9">
        <f t="shared" si="87"/>
        <v>12026.274499999998</v>
      </c>
      <c r="M146" s="15">
        <f>VLOOKUP($B146,AAFTE!$C$4:$E$300,3,0)</f>
        <v>118.5</v>
      </c>
      <c r="N146" s="9">
        <f t="shared" si="91"/>
        <v>1425113.5282499997</v>
      </c>
      <c r="O146" s="9">
        <f>IFERROR(VLOOKUP($B146,'SpEd BEA Rates by Month'!$B$4:$I$380,8,0)," ")</f>
        <v>10483.31</v>
      </c>
      <c r="P146" s="9">
        <f t="shared" si="84"/>
        <v>12055.806499999999</v>
      </c>
      <c r="Q146" s="31">
        <f>VLOOKUP($B146,AAFTE!$C$4:$F$300,4,0)</f>
        <v>121.33333333333333</v>
      </c>
      <c r="R146" s="9">
        <f t="shared" si="85"/>
        <v>1462771.1886666664</v>
      </c>
      <c r="S146" s="9">
        <f>IFERROR(VLOOKUP($B146,'SpEd BEA Rates by Month'!$B$4:$I$380,8,0)," ")</f>
        <v>10483.31</v>
      </c>
      <c r="T146" s="9">
        <f t="shared" si="88"/>
        <v>12055.806499999999</v>
      </c>
      <c r="U146" s="31">
        <f>VLOOKUP($B146,AAFTE!$C$4:$G$300,5,0)</f>
        <v>120</v>
      </c>
      <c r="V146" s="9">
        <f t="shared" si="89"/>
        <v>1446696.7799999998</v>
      </c>
    </row>
    <row r="147" spans="1:22" ht="15.75" thickBot="1" x14ac:dyDescent="0.3">
      <c r="A147" s="2" t="s">
        <v>127</v>
      </c>
      <c r="B147" s="2" t="s">
        <v>131</v>
      </c>
      <c r="C147" s="9">
        <v>9734.15</v>
      </c>
      <c r="D147" s="9">
        <v>11194.272499999999</v>
      </c>
      <c r="E147" s="15">
        <v>48.083333333333336</v>
      </c>
      <c r="F147" s="22">
        <v>538257.93604166666</v>
      </c>
      <c r="G147" s="22">
        <f>IFERROR(VLOOKUP(B147,'SpEd BEA Rates by Month'!$B$4:$C$380,2,0)," ")</f>
        <v>10432.870000000001</v>
      </c>
      <c r="H147" s="9">
        <f t="shared" si="86"/>
        <v>11997.800499999999</v>
      </c>
      <c r="I147" s="15">
        <f>VLOOKUP(B147,AAFTE!$C$4:$D$300,2,0)</f>
        <v>47.583333333333336</v>
      </c>
      <c r="J147" s="22">
        <f t="shared" si="90"/>
        <v>570895.34045833338</v>
      </c>
      <c r="K147" s="22">
        <f>IFERROR(VLOOKUP($B147,'SpEd BEA Rates by Month'!$B$4:$F$380,5,0)," ")</f>
        <v>10432.870000000001</v>
      </c>
      <c r="L147" s="9">
        <f t="shared" si="87"/>
        <v>11997.800499999999</v>
      </c>
      <c r="M147" s="15">
        <f>VLOOKUP($B147,AAFTE!$C$4:$E$300,3,0)</f>
        <v>42.666666666666664</v>
      </c>
      <c r="N147" s="9">
        <f t="shared" si="91"/>
        <v>511906.15466666664</v>
      </c>
      <c r="O147" s="9">
        <f>IFERROR(VLOOKUP($B147,'SpEd BEA Rates by Month'!$B$4:$I$380,8,0)," ")</f>
        <v>10439.9</v>
      </c>
      <c r="P147" s="9">
        <f t="shared" si="84"/>
        <v>12005.884999999998</v>
      </c>
      <c r="Q147" s="31">
        <f>VLOOKUP($B147,AAFTE!$C$4:$F$300,4,0)</f>
        <v>38.222222222222221</v>
      </c>
      <c r="R147" s="9">
        <f t="shared" si="85"/>
        <v>458891.60444444435</v>
      </c>
      <c r="S147" s="9">
        <f>IFERROR(VLOOKUP($B147,'SpEd BEA Rates by Month'!$B$4:$I$380,8,0)," ")</f>
        <v>10439.9</v>
      </c>
      <c r="T147" s="9">
        <f t="shared" si="88"/>
        <v>12005.884999999998</v>
      </c>
      <c r="U147" s="31">
        <f>VLOOKUP($B147,AAFTE!$C$4:$G$300,5,0)</f>
        <v>40.916666666666664</v>
      </c>
      <c r="V147" s="9">
        <f t="shared" si="89"/>
        <v>491240.79458333325</v>
      </c>
    </row>
    <row r="148" spans="1:22" ht="15.75" thickBot="1" x14ac:dyDescent="0.3">
      <c r="A148" s="2" t="s">
        <v>127</v>
      </c>
      <c r="B148" s="2" t="s">
        <v>132</v>
      </c>
      <c r="C148" s="9">
        <v>9753.15</v>
      </c>
      <c r="D148" s="9">
        <v>11216.122499999999</v>
      </c>
      <c r="E148" s="15">
        <v>82.5</v>
      </c>
      <c r="F148" s="22">
        <v>925330.10624999995</v>
      </c>
      <c r="G148" s="22">
        <f>IFERROR(VLOOKUP(B148,'SpEd BEA Rates by Month'!$B$4:$C$380,2,0)," ")</f>
        <v>10491.88</v>
      </c>
      <c r="H148" s="9">
        <f t="shared" si="86"/>
        <v>12065.661999999998</v>
      </c>
      <c r="I148" s="15">
        <f>VLOOKUP(B148,AAFTE!$C$4:$D$300,2,0)</f>
        <v>85.333333333333329</v>
      </c>
      <c r="J148" s="22">
        <f t="shared" si="90"/>
        <v>1029603.1573333332</v>
      </c>
      <c r="K148" s="22">
        <f>IFERROR(VLOOKUP($B148,'SpEd BEA Rates by Month'!$B$4:$F$380,5,0)," ")</f>
        <v>10491.88</v>
      </c>
      <c r="L148" s="9">
        <f t="shared" si="87"/>
        <v>12065.661999999998</v>
      </c>
      <c r="M148" s="15">
        <f>VLOOKUP($B148,AAFTE!$C$4:$E$300,3,0)</f>
        <v>106.5</v>
      </c>
      <c r="N148" s="9">
        <f t="shared" si="91"/>
        <v>1284993.0029999998</v>
      </c>
      <c r="O148" s="9">
        <f>IFERROR(VLOOKUP($B148,'SpEd BEA Rates by Month'!$B$4:$I$380,8,0)," ")</f>
        <v>10515.83</v>
      </c>
      <c r="P148" s="9">
        <f t="shared" si="84"/>
        <v>12093.2045</v>
      </c>
      <c r="Q148" s="31">
        <f>VLOOKUP($B148,AAFTE!$C$4:$F$300,4,0)</f>
        <v>98.333333333333329</v>
      </c>
      <c r="R148" s="9">
        <f t="shared" si="85"/>
        <v>1189165.1091666666</v>
      </c>
      <c r="S148" s="9">
        <f>IFERROR(VLOOKUP($B148,'SpEd BEA Rates by Month'!$B$4:$I$380,8,0)," ")</f>
        <v>10515.83</v>
      </c>
      <c r="T148" s="9">
        <f t="shared" si="88"/>
        <v>12093.2045</v>
      </c>
      <c r="U148" s="31">
        <f>VLOOKUP($B148,AAFTE!$C$4:$G$300,5,0)</f>
        <v>104</v>
      </c>
      <c r="V148" s="9">
        <f t="shared" si="89"/>
        <v>1257693.2679999999</v>
      </c>
    </row>
    <row r="149" spans="1:22" ht="15.75" thickBot="1" x14ac:dyDescent="0.3">
      <c r="A149" s="6" t="s">
        <v>353</v>
      </c>
      <c r="B149" s="6" t="s">
        <v>855</v>
      </c>
      <c r="C149" s="41"/>
      <c r="D149" s="13">
        <v>11228.120112804876</v>
      </c>
      <c r="E149" s="34">
        <v>314.33333333333337</v>
      </c>
      <c r="F149" s="25">
        <v>3529372.4221249996</v>
      </c>
      <c r="G149" s="26" t="str">
        <f>IFERROR(VLOOKUP(B149,'SpEd BEA Rates by Month'!$B$4:$C$380,2,0)," ")</f>
        <v xml:space="preserve"> </v>
      </c>
      <c r="H149" s="12">
        <f>J149/I149</f>
        <v>12054.550659132477</v>
      </c>
      <c r="I149" s="17">
        <f>SUM(I144:I148)</f>
        <v>318.91666666666669</v>
      </c>
      <c r="J149" s="26">
        <f>SUM(J144:J148)</f>
        <v>3844397.1143749994</v>
      </c>
      <c r="K149" s="10"/>
      <c r="L149" s="11">
        <f>N149/M149</f>
        <v>12058.195753893346</v>
      </c>
      <c r="M149" s="27">
        <f>SUM(M144:M148)</f>
        <v>353.16666666666663</v>
      </c>
      <c r="N149" s="11">
        <f>SUM(N144:N148)</f>
        <v>4258552.8004166661</v>
      </c>
      <c r="O149" s="29"/>
      <c r="P149" s="29">
        <f>R149/Q149</f>
        <v>12070.327427974276</v>
      </c>
      <c r="Q149" s="32">
        <f>SUM(Q144:Q148)</f>
        <v>345.55555555555554</v>
      </c>
      <c r="R149" s="29">
        <f>SUM(R144:R148)</f>
        <v>4170968.7001111107</v>
      </c>
      <c r="S149" s="67"/>
      <c r="T149" s="67">
        <f>V149/U149</f>
        <v>12070.028637746611</v>
      </c>
      <c r="U149" s="68">
        <f>SUM(U144:U148)</f>
        <v>350.58333333333331</v>
      </c>
      <c r="V149" s="67">
        <f>SUM(V144:V148)</f>
        <v>4231550.8732499992</v>
      </c>
    </row>
    <row r="150" spans="1:22" ht="15.75" thickBot="1" x14ac:dyDescent="0.3">
      <c r="A150" s="6"/>
      <c r="B150" s="6" t="s">
        <v>379</v>
      </c>
      <c r="C150" s="41"/>
      <c r="D150" s="13">
        <v>888.89284226371933</v>
      </c>
      <c r="E150" s="16"/>
      <c r="F150" s="25"/>
      <c r="G150" s="26" t="str">
        <f>IFERROR(VLOOKUP(B150,'SpEd BEA Rates by Month'!$B$4:$C$380,2,0)," ")</f>
        <v xml:space="preserve"> </v>
      </c>
      <c r="H150" s="12">
        <f>(H149/12)*0.95</f>
        <v>954.3185938479877</v>
      </c>
      <c r="I150" s="17"/>
      <c r="J150" s="26"/>
      <c r="K150" s="10"/>
      <c r="L150" s="11">
        <f>(L149/12)*0.95</f>
        <v>954.60716384988984</v>
      </c>
      <c r="M150" s="27"/>
      <c r="N150" s="11"/>
      <c r="O150" s="29"/>
      <c r="P150" s="29">
        <f>(P149/12)*0.95</f>
        <v>955.56758804796345</v>
      </c>
      <c r="Q150" s="32"/>
      <c r="R150" s="29"/>
      <c r="S150" s="67"/>
      <c r="T150" s="67">
        <f>(T149/12)*0.95</f>
        <v>955.54393382160663</v>
      </c>
      <c r="U150" s="68"/>
      <c r="V150" s="67"/>
    </row>
    <row r="151" spans="1:22" ht="15.75" thickBot="1" x14ac:dyDescent="0.3">
      <c r="A151" s="2" t="s">
        <v>133</v>
      </c>
      <c r="B151" s="2" t="s">
        <v>134</v>
      </c>
      <c r="C151" s="9">
        <v>8498.2199999999993</v>
      </c>
      <c r="D151" s="9">
        <v>9772.9529999999977</v>
      </c>
      <c r="E151" s="15">
        <v>3.5833333333333335</v>
      </c>
      <c r="F151" s="22">
        <v>35019.74824999999</v>
      </c>
      <c r="G151" s="22">
        <f>IFERROR(VLOOKUP(B151,'SpEd BEA Rates by Month'!$B$4:$C$380,2,0)," ")</f>
        <v>9179.49</v>
      </c>
      <c r="H151" s="9">
        <f t="shared" si="86"/>
        <v>10556.413499999999</v>
      </c>
      <c r="I151" s="15">
        <f>VLOOKUP(B151,AAFTE!$C$4:$D$300,2,0)</f>
        <v>3.3333333333333335</v>
      </c>
      <c r="J151" s="22">
        <f>H151*I151</f>
        <v>35188.044999999998</v>
      </c>
      <c r="K151" s="22">
        <f>IFERROR(VLOOKUP($B151,'SpEd BEA Rates by Month'!$B$4:$F$380,5,0)," ")</f>
        <v>9179.49</v>
      </c>
      <c r="L151" s="9">
        <f t="shared" si="87"/>
        <v>10556.413499999999</v>
      </c>
      <c r="M151" s="15">
        <f>VLOOKUP($B151,AAFTE!$C$4:$E$300,3,0)</f>
        <v>1.8333333333333333</v>
      </c>
      <c r="N151" s="9">
        <f>L151*M151</f>
        <v>19353.424749999998</v>
      </c>
      <c r="O151" s="9">
        <f>IFERROR(VLOOKUP($B151,'SpEd BEA Rates by Month'!$B$4:$I$380,8,0)," ")</f>
        <v>9250.7900000000009</v>
      </c>
      <c r="P151" s="9">
        <f t="shared" si="84"/>
        <v>10638.4085</v>
      </c>
      <c r="Q151" s="31">
        <f>VLOOKUP($B151,AAFTE!$C$4:$F$300,4,0)</f>
        <v>2.5555555555555554</v>
      </c>
      <c r="R151" s="9">
        <f t="shared" si="85"/>
        <v>27187.043944444442</v>
      </c>
      <c r="S151" s="9">
        <f>IFERROR(VLOOKUP($B151,'SpEd BEA Rates by Month'!$B$4:$I$380,8,0)," ")</f>
        <v>9250.7900000000009</v>
      </c>
      <c r="T151" s="9">
        <f t="shared" ref="T151:T156" si="92">S151*1.15</f>
        <v>10638.4085</v>
      </c>
      <c r="U151" s="31">
        <f>VLOOKUP($B151,AAFTE!$C$4:$G$300,5,0)</f>
        <v>2.5833333333333335</v>
      </c>
      <c r="V151" s="9">
        <f t="shared" ref="V151:V156" si="93">T151*U151</f>
        <v>27482.555291666667</v>
      </c>
    </row>
    <row r="152" spans="1:22" ht="15.75" thickBot="1" x14ac:dyDescent="0.3">
      <c r="A152" s="2" t="s">
        <v>133</v>
      </c>
      <c r="B152" s="2" t="s">
        <v>135</v>
      </c>
      <c r="C152" s="9">
        <v>8743.07</v>
      </c>
      <c r="D152" s="9">
        <v>10054.530499999999</v>
      </c>
      <c r="E152" s="15">
        <v>0</v>
      </c>
      <c r="F152" s="22">
        <v>0</v>
      </c>
      <c r="G152" s="22">
        <f>IFERROR(VLOOKUP(B152,'SpEd BEA Rates by Month'!$B$4:$C$380,2,0)," ")</f>
        <v>9586.91</v>
      </c>
      <c r="H152" s="9">
        <f t="shared" si="86"/>
        <v>11024.946499999998</v>
      </c>
      <c r="I152" s="15">
        <f>VLOOKUP(B152,AAFTE!$C$4:$D$300,2,0)</f>
        <v>0</v>
      </c>
      <c r="J152" s="22">
        <f t="shared" ref="J152:J156" si="94">H152*I152</f>
        <v>0</v>
      </c>
      <c r="K152" s="22">
        <f>IFERROR(VLOOKUP($B152,'SpEd BEA Rates by Month'!$B$4:$F$380,5,0)," ")</f>
        <v>9586.91</v>
      </c>
      <c r="L152" s="9">
        <f t="shared" si="87"/>
        <v>11024.946499999998</v>
      </c>
      <c r="M152" s="15">
        <f>VLOOKUP($B152,AAFTE!$C$4:$E$300,3,0)</f>
        <v>0</v>
      </c>
      <c r="N152" s="9">
        <f t="shared" ref="N152:N156" si="95">L152*M152</f>
        <v>0</v>
      </c>
      <c r="O152" s="9">
        <f>IFERROR(VLOOKUP($B152,'SpEd BEA Rates by Month'!$B$4:$I$380,8,0)," ")</f>
        <v>9012.56</v>
      </c>
      <c r="P152" s="9">
        <f t="shared" si="84"/>
        <v>10364.444</v>
      </c>
      <c r="Q152" s="31">
        <f>VLOOKUP($B152,AAFTE!$C$4:$F$300,4,0)</f>
        <v>0</v>
      </c>
      <c r="R152" s="9">
        <f t="shared" si="85"/>
        <v>0</v>
      </c>
      <c r="S152" s="9">
        <f>IFERROR(VLOOKUP($B152,'SpEd BEA Rates by Month'!$B$4:$I$380,8,0)," ")</f>
        <v>9012.56</v>
      </c>
      <c r="T152" s="9">
        <f t="shared" si="92"/>
        <v>10364.444</v>
      </c>
      <c r="U152" s="31">
        <f>VLOOKUP($B152,AAFTE!$C$4:$G$300,5,0)</f>
        <v>0</v>
      </c>
      <c r="V152" s="9">
        <f t="shared" si="93"/>
        <v>0</v>
      </c>
    </row>
    <row r="153" spans="1:22" ht="15.75" thickBot="1" x14ac:dyDescent="0.3">
      <c r="A153" s="7" t="s">
        <v>133</v>
      </c>
      <c r="B153" s="7" t="s">
        <v>136</v>
      </c>
      <c r="C153" s="9">
        <v>8353.9</v>
      </c>
      <c r="D153" s="9">
        <v>9606.9849999999988</v>
      </c>
      <c r="E153" s="15">
        <v>1.25</v>
      </c>
      <c r="F153" s="22">
        <v>12008.731249999999</v>
      </c>
      <c r="G153" s="22">
        <f>IFERROR(VLOOKUP(B153,'SpEd BEA Rates by Month'!$B$4:$C$380,2,0)," ")</f>
        <v>8993.98</v>
      </c>
      <c r="H153" s="9">
        <f t="shared" si="86"/>
        <v>10343.076999999999</v>
      </c>
      <c r="I153" s="15">
        <f>VLOOKUP(B153,AAFTE!$C$4:$D$300,2,0)</f>
        <v>1.0833333333333333</v>
      </c>
      <c r="J153" s="22">
        <f t="shared" si="94"/>
        <v>11205.000083333332</v>
      </c>
      <c r="K153" s="22">
        <f>IFERROR(VLOOKUP($B153,'SpEd BEA Rates by Month'!$B$4:$F$380,5,0)," ")</f>
        <v>8993.98</v>
      </c>
      <c r="L153" s="9">
        <f t="shared" si="87"/>
        <v>10343.076999999999</v>
      </c>
      <c r="M153" s="15">
        <f>VLOOKUP($B153,AAFTE!$C$4:$E$300,3,0)</f>
        <v>0</v>
      </c>
      <c r="N153" s="9">
        <f t="shared" si="95"/>
        <v>0</v>
      </c>
      <c r="O153" s="9">
        <f>IFERROR(VLOOKUP($B153,'SpEd BEA Rates by Month'!$B$4:$I$380,8,0)," ")</f>
        <v>9056.34</v>
      </c>
      <c r="P153" s="9">
        <f t="shared" si="84"/>
        <v>10414.790999999999</v>
      </c>
      <c r="Q153" s="31">
        <f>VLOOKUP($B153,AAFTE!$C$4:$F$300,4,0)</f>
        <v>0</v>
      </c>
      <c r="R153" s="9">
        <f t="shared" si="85"/>
        <v>0</v>
      </c>
      <c r="S153" s="9">
        <f>IFERROR(VLOOKUP($B153,'SpEd BEA Rates by Month'!$B$4:$I$380,8,0)," ")</f>
        <v>9056.34</v>
      </c>
      <c r="T153" s="9">
        <f t="shared" si="92"/>
        <v>10414.790999999999</v>
      </c>
      <c r="U153" s="31">
        <f>VLOOKUP($B153,AAFTE!$C$4:$G$300,5,0)</f>
        <v>0</v>
      </c>
      <c r="V153" s="9">
        <f t="shared" si="93"/>
        <v>0</v>
      </c>
    </row>
    <row r="154" spans="1:22" ht="15.75" thickBot="1" x14ac:dyDescent="0.3">
      <c r="A154" s="2" t="s">
        <v>133</v>
      </c>
      <c r="B154" s="2" t="s">
        <v>137</v>
      </c>
      <c r="C154" s="9">
        <v>8637.5400000000009</v>
      </c>
      <c r="D154" s="9">
        <v>9933.1710000000003</v>
      </c>
      <c r="E154" s="15">
        <v>22.083333333333332</v>
      </c>
      <c r="F154" s="22">
        <v>219357.52625</v>
      </c>
      <c r="G154" s="22">
        <f>IFERROR(VLOOKUP(B154,'SpEd BEA Rates by Month'!$B$4:$C$380,2,0)," ")</f>
        <v>9262.6</v>
      </c>
      <c r="H154" s="9">
        <f t="shared" si="86"/>
        <v>10651.99</v>
      </c>
      <c r="I154" s="15">
        <f>VLOOKUP(B154,AAFTE!$C$4:$D$300,2,0)</f>
        <v>21.583333333333332</v>
      </c>
      <c r="J154" s="22">
        <f t="shared" si="94"/>
        <v>229905.45083333331</v>
      </c>
      <c r="K154" s="22">
        <f>IFERROR(VLOOKUP($B154,'SpEd BEA Rates by Month'!$B$4:$F$380,5,0)," ")</f>
        <v>9262.6</v>
      </c>
      <c r="L154" s="9">
        <f t="shared" si="87"/>
        <v>10651.99</v>
      </c>
      <c r="M154" s="15">
        <f>VLOOKUP($B154,AAFTE!$C$4:$E$300,3,0)</f>
        <v>22.833333333333332</v>
      </c>
      <c r="N154" s="9">
        <f t="shared" si="95"/>
        <v>243220.43833333332</v>
      </c>
      <c r="O154" s="9">
        <f>IFERROR(VLOOKUP($B154,'SpEd BEA Rates by Month'!$B$4:$I$380,8,0)," ")</f>
        <v>9250.31</v>
      </c>
      <c r="P154" s="9">
        <f t="shared" si="84"/>
        <v>10637.856499999998</v>
      </c>
      <c r="Q154" s="31">
        <f>VLOOKUP($B154,AAFTE!$C$4:$F$300,4,0)</f>
        <v>23.111111111111111</v>
      </c>
      <c r="R154" s="9">
        <f t="shared" si="85"/>
        <v>245852.6835555555</v>
      </c>
      <c r="S154" s="9">
        <f>IFERROR(VLOOKUP($B154,'SpEd BEA Rates by Month'!$B$4:$I$380,8,0)," ")</f>
        <v>9250.31</v>
      </c>
      <c r="T154" s="9">
        <f t="shared" si="92"/>
        <v>10637.856499999998</v>
      </c>
      <c r="U154" s="31">
        <f>VLOOKUP($B154,AAFTE!$C$4:$G$300,5,0)</f>
        <v>22.916666666666668</v>
      </c>
      <c r="V154" s="9">
        <f t="shared" si="93"/>
        <v>243784.2114583333</v>
      </c>
    </row>
    <row r="155" spans="1:22" ht="15.75" thickBot="1" x14ac:dyDescent="0.3">
      <c r="A155" s="2" t="s">
        <v>133</v>
      </c>
      <c r="B155" s="2" t="s">
        <v>138</v>
      </c>
      <c r="C155" s="9">
        <v>8544.8799999999992</v>
      </c>
      <c r="D155" s="9">
        <v>9826.6119999999992</v>
      </c>
      <c r="E155" s="15">
        <v>2.1666666666666665</v>
      </c>
      <c r="F155" s="22">
        <v>21290.992666666665</v>
      </c>
      <c r="G155" s="22">
        <f>IFERROR(VLOOKUP(B155,'SpEd BEA Rates by Month'!$B$4:$C$380,2,0)," ")</f>
        <v>9258.6200000000008</v>
      </c>
      <c r="H155" s="9">
        <f t="shared" si="86"/>
        <v>10647.413</v>
      </c>
      <c r="I155" s="15">
        <f>VLOOKUP(B155,AAFTE!$C$4:$D$300,2,0)</f>
        <v>2.1666666666666665</v>
      </c>
      <c r="J155" s="22">
        <f t="shared" si="94"/>
        <v>23069.394833333332</v>
      </c>
      <c r="K155" s="22">
        <f>IFERROR(VLOOKUP($B155,'SpEd BEA Rates by Month'!$B$4:$F$380,5,0)," ")</f>
        <v>9258.6200000000008</v>
      </c>
      <c r="L155" s="9">
        <f t="shared" si="87"/>
        <v>10647.413</v>
      </c>
      <c r="M155" s="15">
        <f>VLOOKUP($B155,AAFTE!$C$4:$E$300,3,0)</f>
        <v>2.3333333333333335</v>
      </c>
      <c r="N155" s="9">
        <f t="shared" si="95"/>
        <v>24843.96366666667</v>
      </c>
      <c r="O155" s="9">
        <f>IFERROR(VLOOKUP($B155,'SpEd BEA Rates by Month'!$B$4:$I$380,8,0)," ")</f>
        <v>8946.3799999999992</v>
      </c>
      <c r="P155" s="9">
        <f t="shared" si="84"/>
        <v>10288.336999999998</v>
      </c>
      <c r="Q155" s="31">
        <f>VLOOKUP($B155,AAFTE!$C$4:$F$300,4,0)</f>
        <v>2.8888888888888888</v>
      </c>
      <c r="R155" s="9">
        <f t="shared" si="85"/>
        <v>29721.862444444436</v>
      </c>
      <c r="S155" s="9">
        <f>IFERROR(VLOOKUP($B155,'SpEd BEA Rates by Month'!$B$4:$I$380,8,0)," ")</f>
        <v>8946.3799999999992</v>
      </c>
      <c r="T155" s="9">
        <f t="shared" si="92"/>
        <v>10288.336999999998</v>
      </c>
      <c r="U155" s="31">
        <f>VLOOKUP($B155,AAFTE!$C$4:$G$300,5,0)</f>
        <v>2.8333333333333335</v>
      </c>
      <c r="V155" s="9">
        <f t="shared" si="93"/>
        <v>29150.288166666662</v>
      </c>
    </row>
    <row r="156" spans="1:22" ht="15.75" thickBot="1" x14ac:dyDescent="0.3">
      <c r="A156" s="2" t="s">
        <v>133</v>
      </c>
      <c r="B156" s="2" t="s">
        <v>139</v>
      </c>
      <c r="C156" s="9">
        <v>8745.68</v>
      </c>
      <c r="D156" s="9">
        <v>10057.531999999999</v>
      </c>
      <c r="E156" s="15">
        <v>2.75</v>
      </c>
      <c r="F156" s="22">
        <v>27658.212999999996</v>
      </c>
      <c r="G156" s="22">
        <f>IFERROR(VLOOKUP(B156,'SpEd BEA Rates by Month'!$B$4:$C$380,2,0)," ")</f>
        <v>9584.56</v>
      </c>
      <c r="H156" s="9">
        <f t="shared" si="86"/>
        <v>11022.243999999999</v>
      </c>
      <c r="I156" s="15">
        <f>VLOOKUP(B156,AAFTE!$C$4:$D$300,2,0)</f>
        <v>2.75</v>
      </c>
      <c r="J156" s="22">
        <f t="shared" si="94"/>
        <v>30311.170999999995</v>
      </c>
      <c r="K156" s="22">
        <f>IFERROR(VLOOKUP($B156,'SpEd BEA Rates by Month'!$B$4:$F$380,5,0)," ")</f>
        <v>9584.56</v>
      </c>
      <c r="L156" s="9">
        <f t="shared" si="87"/>
        <v>11022.243999999999</v>
      </c>
      <c r="M156" s="15">
        <f>VLOOKUP($B156,AAFTE!$C$4:$E$300,3,0)</f>
        <v>1.3333333333333333</v>
      </c>
      <c r="N156" s="9">
        <f t="shared" si="95"/>
        <v>14696.32533333333</v>
      </c>
      <c r="O156" s="9">
        <f>IFERROR(VLOOKUP($B156,'SpEd BEA Rates by Month'!$B$4:$I$380,8,0)," ")</f>
        <v>9043.59</v>
      </c>
      <c r="P156" s="9">
        <f t="shared" si="84"/>
        <v>10400.128499999999</v>
      </c>
      <c r="Q156" s="31">
        <f>VLOOKUP($B156,AAFTE!$C$4:$F$300,4,0)</f>
        <v>1.2222222222222223</v>
      </c>
      <c r="R156" s="9">
        <f t="shared" si="85"/>
        <v>12711.268166666667</v>
      </c>
      <c r="S156" s="9">
        <f>IFERROR(VLOOKUP($B156,'SpEd BEA Rates by Month'!$B$4:$I$380,8,0)," ")</f>
        <v>9043.59</v>
      </c>
      <c r="T156" s="9">
        <f t="shared" si="92"/>
        <v>10400.128499999999</v>
      </c>
      <c r="U156" s="31">
        <f>VLOOKUP($B156,AAFTE!$C$4:$G$300,5,0)</f>
        <v>1.5833333333333333</v>
      </c>
      <c r="V156" s="9">
        <f t="shared" si="93"/>
        <v>16466.870124999998</v>
      </c>
    </row>
    <row r="157" spans="1:22" ht="15.75" thickBot="1" x14ac:dyDescent="0.3">
      <c r="A157" s="6" t="s">
        <v>354</v>
      </c>
      <c r="B157" s="6" t="s">
        <v>855</v>
      </c>
      <c r="C157" s="41"/>
      <c r="D157" s="13">
        <v>9905.8181596858649</v>
      </c>
      <c r="E157" s="34">
        <v>31.833333333333332</v>
      </c>
      <c r="F157" s="25">
        <v>315335.21141666669</v>
      </c>
      <c r="G157" s="26" t="str">
        <f>IFERROR(VLOOKUP(B157,'SpEd BEA Rates by Month'!$B$4:$C$380,2,0)," ")</f>
        <v xml:space="preserve"> </v>
      </c>
      <c r="H157" s="12">
        <f>J157/I157</f>
        <v>10663.473695417788</v>
      </c>
      <c r="I157" s="17">
        <f>SUM(I151:I156)</f>
        <v>30.916666666666668</v>
      </c>
      <c r="J157" s="26">
        <f>SUM(J151:J156)</f>
        <v>329679.06174999994</v>
      </c>
      <c r="K157" s="10"/>
      <c r="L157" s="11">
        <f>N157/M157</f>
        <v>10662.852426470588</v>
      </c>
      <c r="M157" s="27">
        <f>SUM(M151:M156)</f>
        <v>28.333333333333329</v>
      </c>
      <c r="N157" s="11">
        <f>SUM(N151:N156)</f>
        <v>302114.15208333329</v>
      </c>
      <c r="O157" s="29"/>
      <c r="P157" s="29">
        <f>R157/Q157</f>
        <v>10594.237772388058</v>
      </c>
      <c r="Q157" s="32">
        <f>SUM(Q151:Q156)</f>
        <v>29.777777777777775</v>
      </c>
      <c r="R157" s="29">
        <f>SUM(R151:R156)</f>
        <v>315472.85811111104</v>
      </c>
      <c r="S157" s="67"/>
      <c r="T157" s="67">
        <f>V157/U157</f>
        <v>10592.220335654594</v>
      </c>
      <c r="U157" s="68">
        <f>SUM(U151:U156)</f>
        <v>29.916666666666664</v>
      </c>
      <c r="V157" s="67">
        <f>SUM(V151:V156)</f>
        <v>316883.9250416666</v>
      </c>
    </row>
    <row r="158" spans="1:22" ht="15.75" thickBot="1" x14ac:dyDescent="0.3">
      <c r="A158" s="6"/>
      <c r="B158" s="6" t="s">
        <v>379</v>
      </c>
      <c r="C158" s="41"/>
      <c r="D158" s="13">
        <v>784.21060430846421</v>
      </c>
      <c r="E158" s="16"/>
      <c r="F158" s="25"/>
      <c r="G158" s="26" t="str">
        <f>IFERROR(VLOOKUP(B158,'SpEd BEA Rates by Month'!$B$4:$C$380,2,0)," ")</f>
        <v xml:space="preserve"> </v>
      </c>
      <c r="H158" s="12">
        <f>(H157/12)*0.95</f>
        <v>844.19166755390813</v>
      </c>
      <c r="I158" s="17"/>
      <c r="J158" s="26"/>
      <c r="K158" s="10"/>
      <c r="L158" s="11">
        <f>(L157/12)*0.95</f>
        <v>844.14248376225487</v>
      </c>
      <c r="M158" s="27"/>
      <c r="N158" s="11"/>
      <c r="O158" s="29"/>
      <c r="P158" s="29">
        <f>(P157/12)*0.95</f>
        <v>838.71049031405448</v>
      </c>
      <c r="Q158" s="32"/>
      <c r="R158" s="29"/>
      <c r="S158" s="67"/>
      <c r="T158" s="67">
        <f>(T157/12)*0.95</f>
        <v>838.55077657265531</v>
      </c>
      <c r="U158" s="68"/>
      <c r="V158" s="67"/>
    </row>
    <row r="159" spans="1:22" ht="15.75" thickBot="1" x14ac:dyDescent="0.3">
      <c r="A159" s="7" t="s">
        <v>140</v>
      </c>
      <c r="B159" s="7" t="s">
        <v>141</v>
      </c>
      <c r="C159" s="9">
        <v>8641.5300000000007</v>
      </c>
      <c r="D159" s="9">
        <v>9937.7595000000001</v>
      </c>
      <c r="E159" s="15">
        <v>0.16666666666666666</v>
      </c>
      <c r="F159" s="22">
        <v>1656.2932499999999</v>
      </c>
      <c r="G159" s="22">
        <f>IFERROR(VLOOKUP(B159,'SpEd BEA Rates by Month'!$B$4:$C$380,2,0)," ")</f>
        <v>9299.4599999999991</v>
      </c>
      <c r="H159" s="9">
        <f t="shared" si="86"/>
        <v>10694.378999999999</v>
      </c>
      <c r="I159" s="15">
        <f>VLOOKUP(B159,AAFTE!$C$4:$D$300,2,0)</f>
        <v>8.3333333333333329E-2</v>
      </c>
      <c r="J159" s="22">
        <f>H159*I159</f>
        <v>891.19824999999992</v>
      </c>
      <c r="K159" s="22">
        <f>IFERROR(VLOOKUP($B159,'SpEd BEA Rates by Month'!$B$4:$F$380,5,0)," ")</f>
        <v>9299.4599999999991</v>
      </c>
      <c r="L159" s="9">
        <f t="shared" si="87"/>
        <v>10694.378999999999</v>
      </c>
      <c r="M159" s="15">
        <f>VLOOKUP($B159,AAFTE!$C$4:$E$300,3,0)</f>
        <v>0</v>
      </c>
      <c r="N159" s="9">
        <f>L159*M159</f>
        <v>0</v>
      </c>
      <c r="O159" s="9">
        <f>IFERROR(VLOOKUP($B159,'SpEd BEA Rates by Month'!$B$4:$I$380,8,0)," ")</f>
        <v>9344.68</v>
      </c>
      <c r="P159" s="9">
        <f t="shared" si="84"/>
        <v>10746.382</v>
      </c>
      <c r="Q159" s="31">
        <f>VLOOKUP($B159,AAFTE!$C$4:$F$300,4,0)</f>
        <v>0</v>
      </c>
      <c r="R159" s="9">
        <f t="shared" si="85"/>
        <v>0</v>
      </c>
      <c r="S159" s="9">
        <f>IFERROR(VLOOKUP($B159,'SpEd BEA Rates by Month'!$B$4:$I$380,8,0)," ")</f>
        <v>9344.68</v>
      </c>
      <c r="T159" s="9">
        <f t="shared" ref="T159:T168" si="96">S159*1.15</f>
        <v>10746.382</v>
      </c>
      <c r="U159" s="31">
        <f>VLOOKUP($B159,AAFTE!$C$4:$G$300,5,0)</f>
        <v>0</v>
      </c>
      <c r="V159" s="9">
        <f t="shared" ref="V159:V168" si="97">T159*U159</f>
        <v>0</v>
      </c>
    </row>
    <row r="160" spans="1:22" ht="15.75" thickBot="1" x14ac:dyDescent="0.3">
      <c r="A160" s="7" t="s">
        <v>140</v>
      </c>
      <c r="B160" s="7" t="s">
        <v>142</v>
      </c>
      <c r="C160" s="9">
        <v>9198.9</v>
      </c>
      <c r="D160" s="9">
        <v>10578.734999999999</v>
      </c>
      <c r="E160" s="15">
        <v>0</v>
      </c>
      <c r="F160" s="22">
        <v>0</v>
      </c>
      <c r="G160" s="22">
        <f>IFERROR(VLOOKUP(B160,'SpEd BEA Rates by Month'!$B$4:$C$380,2,0)," ")</f>
        <v>9737.67</v>
      </c>
      <c r="H160" s="9">
        <f t="shared" si="86"/>
        <v>11198.3205</v>
      </c>
      <c r="I160" s="15">
        <f>VLOOKUP(B160,AAFTE!$C$4:$D$300,2,0)</f>
        <v>0</v>
      </c>
      <c r="J160" s="22">
        <f t="shared" ref="J160:J168" si="98">H160*I160</f>
        <v>0</v>
      </c>
      <c r="K160" s="22">
        <f>IFERROR(VLOOKUP($B160,'SpEd BEA Rates by Month'!$B$4:$F$380,5,0)," ")</f>
        <v>9737.67</v>
      </c>
      <c r="L160" s="9">
        <f t="shared" si="87"/>
        <v>11198.3205</v>
      </c>
      <c r="M160" s="15">
        <f>VLOOKUP($B160,AAFTE!$C$4:$E$300,3,0)</f>
        <v>0</v>
      </c>
      <c r="N160" s="9">
        <f t="shared" ref="N160:N168" si="99">L160*M160</f>
        <v>0</v>
      </c>
      <c r="O160" s="9">
        <f>IFERROR(VLOOKUP($B160,'SpEd BEA Rates by Month'!$B$4:$I$380,8,0)," ")</f>
        <v>9685.4699999999993</v>
      </c>
      <c r="P160" s="9">
        <f t="shared" si="84"/>
        <v>11138.290499999999</v>
      </c>
      <c r="Q160" s="31">
        <f>VLOOKUP($B160,AAFTE!$C$4:$F$300,4,0)</f>
        <v>0</v>
      </c>
      <c r="R160" s="9">
        <f t="shared" si="85"/>
        <v>0</v>
      </c>
      <c r="S160" s="9">
        <f>IFERROR(VLOOKUP($B160,'SpEd BEA Rates by Month'!$B$4:$I$380,8,0)," ")</f>
        <v>9685.4699999999993</v>
      </c>
      <c r="T160" s="9">
        <f t="shared" si="96"/>
        <v>11138.290499999999</v>
      </c>
      <c r="U160" s="31">
        <f>VLOOKUP($B160,AAFTE!$C$4:$G$300,5,0)</f>
        <v>0</v>
      </c>
      <c r="V160" s="9">
        <f t="shared" si="97"/>
        <v>0</v>
      </c>
    </row>
    <row r="161" spans="1:22" ht="15.75" thickBot="1" x14ac:dyDescent="0.3">
      <c r="A161" s="7" t="s">
        <v>140</v>
      </c>
      <c r="B161" s="7" t="s">
        <v>143</v>
      </c>
      <c r="C161" s="9">
        <v>8651.2000000000007</v>
      </c>
      <c r="D161" s="9">
        <v>9948.8799999999992</v>
      </c>
      <c r="E161" s="15">
        <v>0.25</v>
      </c>
      <c r="F161" s="22">
        <v>2487.2199999999998</v>
      </c>
      <c r="G161" s="22">
        <f>IFERROR(VLOOKUP(B161,'SpEd BEA Rates by Month'!$B$4:$C$380,2,0)," ")</f>
        <v>9197.9500000000007</v>
      </c>
      <c r="H161" s="9">
        <f t="shared" si="86"/>
        <v>10577.6425</v>
      </c>
      <c r="I161" s="15">
        <f>VLOOKUP(B161,AAFTE!$C$4:$D$300,2,0)</f>
        <v>0.16666666666666666</v>
      </c>
      <c r="J161" s="22">
        <f t="shared" si="98"/>
        <v>1762.9404166666666</v>
      </c>
      <c r="K161" s="22">
        <f>IFERROR(VLOOKUP($B161,'SpEd BEA Rates by Month'!$B$4:$F$380,5,0)," ")</f>
        <v>9197.9500000000007</v>
      </c>
      <c r="L161" s="9">
        <f t="shared" si="87"/>
        <v>10577.6425</v>
      </c>
      <c r="M161" s="15">
        <f>VLOOKUP($B161,AAFTE!$C$4:$E$300,3,0)</f>
        <v>0</v>
      </c>
      <c r="N161" s="9">
        <f t="shared" si="99"/>
        <v>0</v>
      </c>
      <c r="O161" s="9">
        <f>IFERROR(VLOOKUP($B161,'SpEd BEA Rates by Month'!$B$4:$I$380,8,0)," ")</f>
        <v>9318.44</v>
      </c>
      <c r="P161" s="9">
        <f t="shared" si="84"/>
        <v>10716.206</v>
      </c>
      <c r="Q161" s="31">
        <f>VLOOKUP($B161,AAFTE!$C$4:$F$300,4,0)</f>
        <v>0</v>
      </c>
      <c r="R161" s="9">
        <f t="shared" si="85"/>
        <v>0</v>
      </c>
      <c r="S161" s="9">
        <f>IFERROR(VLOOKUP($B161,'SpEd BEA Rates by Month'!$B$4:$I$380,8,0)," ")</f>
        <v>9318.44</v>
      </c>
      <c r="T161" s="9">
        <f t="shared" si="96"/>
        <v>10716.206</v>
      </c>
      <c r="U161" s="31">
        <f>VLOOKUP($B161,AAFTE!$C$4:$G$300,5,0)</f>
        <v>0</v>
      </c>
      <c r="V161" s="9">
        <f t="shared" si="97"/>
        <v>0</v>
      </c>
    </row>
    <row r="162" spans="1:22" ht="15.75" thickBot="1" x14ac:dyDescent="0.3">
      <c r="A162" s="7" t="s">
        <v>140</v>
      </c>
      <c r="B162" s="7" t="s">
        <v>144</v>
      </c>
      <c r="C162" s="9">
        <v>8322.3700000000008</v>
      </c>
      <c r="D162" s="9">
        <v>9570.7255000000005</v>
      </c>
      <c r="E162" s="15">
        <v>15.5</v>
      </c>
      <c r="F162" s="22">
        <v>148346.24525000001</v>
      </c>
      <c r="G162" s="22">
        <f>IFERROR(VLOOKUP(B162,'SpEd BEA Rates by Month'!$B$4:$C$380,2,0)," ")</f>
        <v>8888.59</v>
      </c>
      <c r="H162" s="9">
        <f t="shared" si="86"/>
        <v>10221.878499999999</v>
      </c>
      <c r="I162" s="15">
        <f>VLOOKUP(B162,AAFTE!$C$4:$D$300,2,0)</f>
        <v>15.666666666666666</v>
      </c>
      <c r="J162" s="22">
        <f t="shared" si="98"/>
        <v>160142.76316666664</v>
      </c>
      <c r="K162" s="22">
        <f>IFERROR(VLOOKUP($B162,'SpEd BEA Rates by Month'!$B$4:$F$380,5,0)," ")</f>
        <v>8888.59</v>
      </c>
      <c r="L162" s="9">
        <f t="shared" si="87"/>
        <v>10221.878499999999</v>
      </c>
      <c r="M162" s="15">
        <f>VLOOKUP($B162,AAFTE!$C$4:$E$300,3,0)</f>
        <v>12.166666666666666</v>
      </c>
      <c r="N162" s="9">
        <f t="shared" si="99"/>
        <v>124366.18841666664</v>
      </c>
      <c r="O162" s="9">
        <f>IFERROR(VLOOKUP($B162,'SpEd BEA Rates by Month'!$B$4:$I$380,8,0)," ")</f>
        <v>8897.9699999999993</v>
      </c>
      <c r="P162" s="9">
        <f t="shared" si="84"/>
        <v>10232.665499999999</v>
      </c>
      <c r="Q162" s="31">
        <f>VLOOKUP($B162,AAFTE!$C$4:$F$300,4,0)</f>
        <v>12.777777777777779</v>
      </c>
      <c r="R162" s="9">
        <f t="shared" si="85"/>
        <v>130750.72583333333</v>
      </c>
      <c r="S162" s="9">
        <f>IFERROR(VLOOKUP($B162,'SpEd BEA Rates by Month'!$B$4:$I$380,8,0)," ")</f>
        <v>8897.9699999999993</v>
      </c>
      <c r="T162" s="9">
        <f t="shared" si="96"/>
        <v>10232.665499999999</v>
      </c>
      <c r="U162" s="31">
        <f>VLOOKUP($B162,AAFTE!$C$4:$G$300,5,0)</f>
        <v>13.333333333333334</v>
      </c>
      <c r="V162" s="9">
        <f t="shared" si="97"/>
        <v>136435.54</v>
      </c>
    </row>
    <row r="163" spans="1:22" ht="15.75" thickBot="1" x14ac:dyDescent="0.3">
      <c r="A163" s="7" t="s">
        <v>140</v>
      </c>
      <c r="B163" s="7" t="s">
        <v>145</v>
      </c>
      <c r="C163" s="9">
        <v>8835</v>
      </c>
      <c r="D163" s="9">
        <v>10160.25</v>
      </c>
      <c r="E163" s="15">
        <v>0</v>
      </c>
      <c r="F163" s="22">
        <v>0</v>
      </c>
      <c r="G163" s="22">
        <f>IFERROR(VLOOKUP(B163,'SpEd BEA Rates by Month'!$B$4:$C$380,2,0)," ")</f>
        <v>9469.7099999999991</v>
      </c>
      <c r="H163" s="9">
        <f t="shared" si="86"/>
        <v>10890.166499999998</v>
      </c>
      <c r="I163" s="15">
        <f>VLOOKUP(B163,AAFTE!$C$4:$D$300,2,0)</f>
        <v>8.3333333333333329E-2</v>
      </c>
      <c r="J163" s="22">
        <f t="shared" si="98"/>
        <v>907.51387499999976</v>
      </c>
      <c r="K163" s="22">
        <f>IFERROR(VLOOKUP($B163,'SpEd BEA Rates by Month'!$B$4:$F$380,5,0)," ")</f>
        <v>9469.7099999999991</v>
      </c>
      <c r="L163" s="9">
        <f t="shared" si="87"/>
        <v>10890.166499999998</v>
      </c>
      <c r="M163" s="15">
        <f>VLOOKUP($B163,AAFTE!$C$4:$E$300,3,0)</f>
        <v>1</v>
      </c>
      <c r="N163" s="9">
        <f t="shared" si="99"/>
        <v>10890.166499999998</v>
      </c>
      <c r="O163" s="9">
        <f>IFERROR(VLOOKUP($B163,'SpEd BEA Rates by Month'!$B$4:$I$380,8,0)," ")</f>
        <v>9521.81</v>
      </c>
      <c r="P163" s="9">
        <f t="shared" si="84"/>
        <v>10950.081499999998</v>
      </c>
      <c r="Q163" s="31">
        <f>VLOOKUP($B163,AAFTE!$C$4:$F$300,4,0)</f>
        <v>1</v>
      </c>
      <c r="R163" s="9">
        <f t="shared" si="85"/>
        <v>10950.081499999998</v>
      </c>
      <c r="S163" s="9">
        <f>IFERROR(VLOOKUP($B163,'SpEd BEA Rates by Month'!$B$4:$I$380,8,0)," ")</f>
        <v>9521.81</v>
      </c>
      <c r="T163" s="9">
        <f t="shared" si="96"/>
        <v>10950.081499999998</v>
      </c>
      <c r="U163" s="31">
        <f>VLOOKUP($B163,AAFTE!$C$4:$G$300,5,0)</f>
        <v>0.83333333333333337</v>
      </c>
      <c r="V163" s="9">
        <f t="shared" si="97"/>
        <v>9125.067916666665</v>
      </c>
    </row>
    <row r="164" spans="1:22" ht="15.75" thickBot="1" x14ac:dyDescent="0.3">
      <c r="A164" s="7" t="s">
        <v>140</v>
      </c>
      <c r="B164" s="7" t="s">
        <v>146</v>
      </c>
      <c r="C164" s="9">
        <v>8647.5499999999993</v>
      </c>
      <c r="D164" s="9">
        <v>9944.682499999999</v>
      </c>
      <c r="E164" s="15">
        <v>3.9166666666666665</v>
      </c>
      <c r="F164" s="22">
        <v>38950.00645833333</v>
      </c>
      <c r="G164" s="22">
        <f>IFERROR(VLOOKUP(B164,'SpEd BEA Rates by Month'!$B$4:$C$380,2,0)," ")</f>
        <v>9250.76</v>
      </c>
      <c r="H164" s="9">
        <f t="shared" si="86"/>
        <v>10638.374</v>
      </c>
      <c r="I164" s="15">
        <f>VLOOKUP(B164,AAFTE!$C$4:$D$300,2,0)</f>
        <v>4</v>
      </c>
      <c r="J164" s="22">
        <f t="shared" si="98"/>
        <v>42553.495999999999</v>
      </c>
      <c r="K164" s="22">
        <f>IFERROR(VLOOKUP($B164,'SpEd BEA Rates by Month'!$B$4:$F$380,5,0)," ")</f>
        <v>9250.76</v>
      </c>
      <c r="L164" s="9">
        <f t="shared" si="87"/>
        <v>10638.374</v>
      </c>
      <c r="M164" s="15">
        <f>VLOOKUP($B164,AAFTE!$C$4:$E$300,3,0)</f>
        <v>1</v>
      </c>
      <c r="N164" s="9">
        <f t="shared" si="99"/>
        <v>10638.374</v>
      </c>
      <c r="O164" s="9">
        <f>IFERROR(VLOOKUP($B164,'SpEd BEA Rates by Month'!$B$4:$I$380,8,0)," ")</f>
        <v>9247.75</v>
      </c>
      <c r="P164" s="9">
        <f t="shared" si="84"/>
        <v>10634.912499999999</v>
      </c>
      <c r="Q164" s="31">
        <f>VLOOKUP($B164,AAFTE!$C$4:$F$300,4,0)</f>
        <v>1.4444444444444444</v>
      </c>
      <c r="R164" s="9">
        <f t="shared" si="85"/>
        <v>15361.540277777776</v>
      </c>
      <c r="S164" s="9">
        <f>IFERROR(VLOOKUP($B164,'SpEd BEA Rates by Month'!$B$4:$I$380,8,0)," ")</f>
        <v>9247.75</v>
      </c>
      <c r="T164" s="9">
        <f t="shared" si="96"/>
        <v>10634.912499999999</v>
      </c>
      <c r="U164" s="31">
        <f>VLOOKUP($B164,AAFTE!$C$4:$G$300,5,0)</f>
        <v>1.8333333333333333</v>
      </c>
      <c r="V164" s="9">
        <f t="shared" si="97"/>
        <v>19497.339583333331</v>
      </c>
    </row>
    <row r="165" spans="1:22" ht="15.75" thickBot="1" x14ac:dyDescent="0.3">
      <c r="A165" s="7" t="s">
        <v>140</v>
      </c>
      <c r="B165" s="7" t="s">
        <v>147</v>
      </c>
      <c r="C165" s="9">
        <v>8951.32</v>
      </c>
      <c r="D165" s="9">
        <v>10294.017999999998</v>
      </c>
      <c r="E165" s="15">
        <v>1.8333333333333333</v>
      </c>
      <c r="F165" s="22">
        <v>18872.366333333328</v>
      </c>
      <c r="G165" s="22">
        <f>IFERROR(VLOOKUP(B165,'SpEd BEA Rates by Month'!$B$4:$C$380,2,0)," ")</f>
        <v>9539.35</v>
      </c>
      <c r="H165" s="9">
        <f t="shared" si="86"/>
        <v>10970.252499999999</v>
      </c>
      <c r="I165" s="15">
        <f>VLOOKUP(B165,AAFTE!$C$4:$D$300,2,0)</f>
        <v>2</v>
      </c>
      <c r="J165" s="22">
        <f t="shared" si="98"/>
        <v>21940.504999999997</v>
      </c>
      <c r="K165" s="22">
        <f>IFERROR(VLOOKUP($B165,'SpEd BEA Rates by Month'!$B$4:$F$380,5,0)," ")</f>
        <v>9539.35</v>
      </c>
      <c r="L165" s="9">
        <f t="shared" si="87"/>
        <v>10970.252499999999</v>
      </c>
      <c r="M165" s="15">
        <f>VLOOKUP($B165,AAFTE!$C$4:$E$300,3,0)</f>
        <v>0</v>
      </c>
      <c r="N165" s="9">
        <f t="shared" si="99"/>
        <v>0</v>
      </c>
      <c r="O165" s="9">
        <f>IFERROR(VLOOKUP($B165,'SpEd BEA Rates by Month'!$B$4:$I$380,8,0)," ")</f>
        <v>9631.61</v>
      </c>
      <c r="P165" s="9">
        <f t="shared" si="84"/>
        <v>11076.351500000001</v>
      </c>
      <c r="Q165" s="31">
        <f>VLOOKUP($B165,AAFTE!$C$4:$F$300,4,0)</f>
        <v>0</v>
      </c>
      <c r="R165" s="9">
        <f t="shared" si="85"/>
        <v>0</v>
      </c>
      <c r="S165" s="9">
        <f>IFERROR(VLOOKUP($B165,'SpEd BEA Rates by Month'!$B$4:$I$380,8,0)," ")</f>
        <v>9631.61</v>
      </c>
      <c r="T165" s="9">
        <f t="shared" si="96"/>
        <v>11076.351500000001</v>
      </c>
      <c r="U165" s="31">
        <f>VLOOKUP($B165,AAFTE!$C$4:$G$300,5,0)</f>
        <v>0.5</v>
      </c>
      <c r="V165" s="9">
        <f t="shared" si="97"/>
        <v>5538.1757500000003</v>
      </c>
    </row>
    <row r="166" spans="1:22" ht="15.75" thickBot="1" x14ac:dyDescent="0.3">
      <c r="A166" s="7" t="s">
        <v>140</v>
      </c>
      <c r="B166" s="7" t="s">
        <v>148</v>
      </c>
      <c r="C166" s="9">
        <v>8597.17</v>
      </c>
      <c r="D166" s="9">
        <v>9886.7454999999991</v>
      </c>
      <c r="E166" s="15">
        <v>1.3333333333333333</v>
      </c>
      <c r="F166" s="22">
        <v>13182.327333333331</v>
      </c>
      <c r="G166" s="22">
        <f>IFERROR(VLOOKUP(B166,'SpEd BEA Rates by Month'!$B$4:$C$380,2,0)," ")</f>
        <v>9254.02</v>
      </c>
      <c r="H166" s="9">
        <f t="shared" si="86"/>
        <v>10642.123</v>
      </c>
      <c r="I166" s="15">
        <f>VLOOKUP(B166,AAFTE!$C$4:$D$300,2,0)</f>
        <v>1.25</v>
      </c>
      <c r="J166" s="22">
        <f t="shared" si="98"/>
        <v>13302.653749999999</v>
      </c>
      <c r="K166" s="22">
        <f>IFERROR(VLOOKUP($B166,'SpEd BEA Rates by Month'!$B$4:$F$380,5,0)," ")</f>
        <v>9254.02</v>
      </c>
      <c r="L166" s="9">
        <f t="shared" si="87"/>
        <v>10642.123</v>
      </c>
      <c r="M166" s="15">
        <f>VLOOKUP($B166,AAFTE!$C$4:$E$300,3,0)</f>
        <v>0</v>
      </c>
      <c r="N166" s="9">
        <f t="shared" si="99"/>
        <v>0</v>
      </c>
      <c r="O166" s="9">
        <f>IFERROR(VLOOKUP($B166,'SpEd BEA Rates by Month'!$B$4:$I$380,8,0)," ")</f>
        <v>9274.5400000000009</v>
      </c>
      <c r="P166" s="9">
        <f t="shared" si="84"/>
        <v>10665.721</v>
      </c>
      <c r="Q166" s="31">
        <f>VLOOKUP($B166,AAFTE!$C$4:$F$300,4,0)</f>
        <v>0</v>
      </c>
      <c r="R166" s="9">
        <f t="shared" si="85"/>
        <v>0</v>
      </c>
      <c r="S166" s="9">
        <f>IFERROR(VLOOKUP($B166,'SpEd BEA Rates by Month'!$B$4:$I$380,8,0)," ")</f>
        <v>9274.5400000000009</v>
      </c>
      <c r="T166" s="9">
        <f t="shared" si="96"/>
        <v>10665.721</v>
      </c>
      <c r="U166" s="31">
        <f>VLOOKUP($B166,AAFTE!$C$4:$G$300,5,0)</f>
        <v>0.33333333333333331</v>
      </c>
      <c r="V166" s="9">
        <f t="shared" si="97"/>
        <v>3555.2403333333332</v>
      </c>
    </row>
    <row r="167" spans="1:22" ht="15.75" thickBot="1" x14ac:dyDescent="0.3">
      <c r="A167" s="7" t="s">
        <v>140</v>
      </c>
      <c r="B167" s="7" t="s">
        <v>149</v>
      </c>
      <c r="C167" s="9">
        <v>8598.11</v>
      </c>
      <c r="D167" s="9">
        <v>9887.8264999999992</v>
      </c>
      <c r="E167" s="15">
        <v>3.75</v>
      </c>
      <c r="F167" s="22">
        <v>37079.349374999998</v>
      </c>
      <c r="G167" s="22">
        <f>IFERROR(VLOOKUP(B167,'SpEd BEA Rates by Month'!$B$4:$C$380,2,0)," ")</f>
        <v>9176.91</v>
      </c>
      <c r="H167" s="9">
        <f t="shared" si="86"/>
        <v>10553.446499999998</v>
      </c>
      <c r="I167" s="15">
        <f>VLOOKUP(B167,AAFTE!$C$4:$D$300,2,0)</f>
        <v>3.9166666666666665</v>
      </c>
      <c r="J167" s="22">
        <f t="shared" si="98"/>
        <v>41334.332124999994</v>
      </c>
      <c r="K167" s="22">
        <f>IFERROR(VLOOKUP($B167,'SpEd BEA Rates by Month'!$B$4:$F$380,5,0)," ")</f>
        <v>9176.91</v>
      </c>
      <c r="L167" s="9">
        <f t="shared" si="87"/>
        <v>10553.446499999998</v>
      </c>
      <c r="M167" s="15">
        <f>VLOOKUP($B167,AAFTE!$C$4:$E$300,3,0)</f>
        <v>3.6666666666666665</v>
      </c>
      <c r="N167" s="9">
        <f t="shared" si="99"/>
        <v>38695.970499999989</v>
      </c>
      <c r="O167" s="9">
        <f>IFERROR(VLOOKUP($B167,'SpEd BEA Rates by Month'!$B$4:$I$380,8,0)," ")</f>
        <v>9198.83</v>
      </c>
      <c r="P167" s="9">
        <f t="shared" si="84"/>
        <v>10578.654499999999</v>
      </c>
      <c r="Q167" s="31">
        <f>VLOOKUP($B167,AAFTE!$C$4:$F$300,4,0)</f>
        <v>4.333333333333333</v>
      </c>
      <c r="R167" s="9">
        <f t="shared" si="85"/>
        <v>45840.836166666661</v>
      </c>
      <c r="S167" s="9">
        <f>IFERROR(VLOOKUP($B167,'SpEd BEA Rates by Month'!$B$4:$I$380,8,0)," ")</f>
        <v>9198.83</v>
      </c>
      <c r="T167" s="9">
        <f t="shared" si="96"/>
        <v>10578.654499999999</v>
      </c>
      <c r="U167" s="31">
        <f>VLOOKUP($B167,AAFTE!$C$4:$G$300,5,0)</f>
        <v>4.166666666666667</v>
      </c>
      <c r="V167" s="9">
        <f t="shared" si="97"/>
        <v>44077.727083333331</v>
      </c>
    </row>
    <row r="168" spans="1:22" ht="15.75" thickBot="1" x14ac:dyDescent="0.3">
      <c r="A168" s="7" t="s">
        <v>140</v>
      </c>
      <c r="B168" s="7" t="s">
        <v>150</v>
      </c>
      <c r="C168" s="9">
        <v>8639.4599999999991</v>
      </c>
      <c r="D168" s="9">
        <v>9935.378999999999</v>
      </c>
      <c r="E168" s="15">
        <v>0.66666666666666663</v>
      </c>
      <c r="F168" s="22">
        <v>6623.5859999999993</v>
      </c>
      <c r="G168" s="22">
        <f>IFERROR(VLOOKUP(B168,'SpEd BEA Rates by Month'!$B$4:$C$380,2,0)," ")</f>
        <v>9288.9599999999991</v>
      </c>
      <c r="H168" s="9">
        <f t="shared" si="86"/>
        <v>10682.303999999998</v>
      </c>
      <c r="I168" s="15">
        <f>VLOOKUP(B168,AAFTE!$C$4:$D$300,2,0)</f>
        <v>0.66666666666666663</v>
      </c>
      <c r="J168" s="22">
        <f t="shared" si="98"/>
        <v>7121.5359999999982</v>
      </c>
      <c r="K168" s="22">
        <f>IFERROR(VLOOKUP($B168,'SpEd BEA Rates by Month'!$B$4:$F$380,5,0)," ")</f>
        <v>9288.9599999999991</v>
      </c>
      <c r="L168" s="9">
        <f t="shared" si="87"/>
        <v>10682.303999999998</v>
      </c>
      <c r="M168" s="15">
        <f>VLOOKUP($B168,AAFTE!$C$4:$E$300,3,0)</f>
        <v>1</v>
      </c>
      <c r="N168" s="9">
        <f t="shared" si="99"/>
        <v>10682.303999999998</v>
      </c>
      <c r="O168" s="9">
        <f>IFERROR(VLOOKUP($B168,'SpEd BEA Rates by Month'!$B$4:$I$380,8,0)," ")</f>
        <v>9375.6200000000008</v>
      </c>
      <c r="P168" s="9">
        <f t="shared" si="84"/>
        <v>10781.963</v>
      </c>
      <c r="Q168" s="31">
        <f>VLOOKUP($B168,AAFTE!$C$4:$F$300,4,0)</f>
        <v>1</v>
      </c>
      <c r="R168" s="9">
        <f t="shared" si="85"/>
        <v>10781.963</v>
      </c>
      <c r="S168" s="9">
        <f>IFERROR(VLOOKUP($B168,'SpEd BEA Rates by Month'!$B$4:$I$380,8,0)," ")</f>
        <v>9375.6200000000008</v>
      </c>
      <c r="T168" s="9">
        <f t="shared" si="96"/>
        <v>10781.963</v>
      </c>
      <c r="U168" s="31">
        <f>VLOOKUP($B168,AAFTE!$C$4:$G$300,5,0)</f>
        <v>1</v>
      </c>
      <c r="V168" s="9">
        <f t="shared" si="97"/>
        <v>10781.963</v>
      </c>
    </row>
    <row r="169" spans="1:22" ht="15.75" thickBot="1" x14ac:dyDescent="0.3">
      <c r="A169" s="6" t="s">
        <v>355</v>
      </c>
      <c r="B169" s="6" t="s">
        <v>855</v>
      </c>
      <c r="C169" s="41"/>
      <c r="D169" s="13">
        <v>9745.8016048632217</v>
      </c>
      <c r="E169" s="34">
        <v>27.416666666666664</v>
      </c>
      <c r="F169" s="25">
        <v>267197.39399999997</v>
      </c>
      <c r="G169" s="26" t="str">
        <f>IFERROR(VLOOKUP(B169,'SpEd BEA Rates by Month'!$B$4:$C$380,2,0)," ")</f>
        <v xml:space="preserve"> </v>
      </c>
      <c r="H169" s="12">
        <f>J169/I169</f>
        <v>10417.61455988024</v>
      </c>
      <c r="I169" s="17">
        <f>SUM(I159:I168)</f>
        <v>27.833333333333336</v>
      </c>
      <c r="J169" s="26">
        <f>SUM(J159:J168)</f>
        <v>289956.93858333334</v>
      </c>
      <c r="K169" s="10"/>
      <c r="L169" s="11">
        <f>N169/M169</f>
        <v>10368.478057522123</v>
      </c>
      <c r="M169" s="27">
        <f>SUM(M159:M168)</f>
        <v>18.833333333333332</v>
      </c>
      <c r="N169" s="11">
        <f>SUM(N159:N168)</f>
        <v>195273.00341666664</v>
      </c>
      <c r="O169" s="29"/>
      <c r="P169" s="29">
        <f>R169/Q169</f>
        <v>10395.493627027025</v>
      </c>
      <c r="Q169" s="32">
        <f>SUM(Q159:Q168)</f>
        <v>20.555555555555557</v>
      </c>
      <c r="R169" s="29">
        <f>SUM(R159:R168)</f>
        <v>213685.14677777776</v>
      </c>
      <c r="S169" s="67"/>
      <c r="T169" s="67">
        <f>V169/U169</f>
        <v>10409.593348484847</v>
      </c>
      <c r="U169" s="68">
        <f>SUM(U159:U168)</f>
        <v>22</v>
      </c>
      <c r="V169" s="67">
        <f>SUM(V159:V168)</f>
        <v>229011.05366666662</v>
      </c>
    </row>
    <row r="170" spans="1:22" ht="15.75" thickBot="1" x14ac:dyDescent="0.3">
      <c r="A170" s="6"/>
      <c r="B170" s="6" t="s">
        <v>379</v>
      </c>
      <c r="C170" s="41"/>
      <c r="D170" s="13">
        <v>771.54262705167162</v>
      </c>
      <c r="E170" s="16"/>
      <c r="F170" s="25"/>
      <c r="G170" s="26" t="str">
        <f>IFERROR(VLOOKUP(B170,'SpEd BEA Rates by Month'!$B$4:$C$380,2,0)," ")</f>
        <v xml:space="preserve"> </v>
      </c>
      <c r="H170" s="12">
        <f>(H169/12)*0.95</f>
        <v>824.72781932385226</v>
      </c>
      <c r="I170" s="17"/>
      <c r="J170" s="26"/>
      <c r="K170" s="10"/>
      <c r="L170" s="11">
        <f>(L169/12)*0.95</f>
        <v>820.83784622050143</v>
      </c>
      <c r="M170" s="27"/>
      <c r="N170" s="11"/>
      <c r="O170" s="29"/>
      <c r="P170" s="29">
        <f>(P169/12)*0.95</f>
        <v>822.97657880630607</v>
      </c>
      <c r="Q170" s="32"/>
      <c r="R170" s="29"/>
      <c r="S170" s="67"/>
      <c r="T170" s="67">
        <f>(T169/12)*0.95</f>
        <v>824.09280675505033</v>
      </c>
      <c r="U170" s="68"/>
      <c r="V170" s="67"/>
    </row>
    <row r="171" spans="1:22" ht="15.75" thickBot="1" x14ac:dyDescent="0.3">
      <c r="A171" s="7" t="s">
        <v>151</v>
      </c>
      <c r="B171" s="7" t="s">
        <v>152</v>
      </c>
      <c r="C171" s="9">
        <v>8782.43</v>
      </c>
      <c r="D171" s="9">
        <v>10099.7945</v>
      </c>
      <c r="E171" s="15">
        <v>4.75</v>
      </c>
      <c r="F171" s="22">
        <v>47974.023874999999</v>
      </c>
      <c r="G171" s="22">
        <f>IFERROR(VLOOKUP(B171,'SpEd BEA Rates by Month'!$B$4:$C$380,2,0)," ")</f>
        <v>9427.98</v>
      </c>
      <c r="H171" s="9">
        <f t="shared" si="86"/>
        <v>10842.176999999998</v>
      </c>
      <c r="I171" s="15">
        <f>VLOOKUP(B171,AAFTE!$C$4:$D$300,2,0)</f>
        <v>4.666666666666667</v>
      </c>
      <c r="J171" s="22">
        <f>H171*I171</f>
        <v>50596.825999999994</v>
      </c>
      <c r="K171" s="22">
        <f>IFERROR(VLOOKUP($B171,'SpEd BEA Rates by Month'!$B$4:$F$380,5,0)," ")</f>
        <v>9427.98</v>
      </c>
      <c r="L171" s="9">
        <f t="shared" si="87"/>
        <v>10842.176999999998</v>
      </c>
      <c r="M171" s="15">
        <f>VLOOKUP($B171,AAFTE!$C$4:$E$300,3,0)</f>
        <v>8.1666666666666661</v>
      </c>
      <c r="N171" s="9">
        <f>L171*M171</f>
        <v>88544.445499999973</v>
      </c>
      <c r="O171" s="9">
        <f>IFERROR(VLOOKUP($B171,'SpEd BEA Rates by Month'!$B$4:$I$380,8,0)," ")</f>
        <v>9410.85</v>
      </c>
      <c r="P171" s="9">
        <f t="shared" si="84"/>
        <v>10822.477499999999</v>
      </c>
      <c r="Q171" s="31">
        <f>VLOOKUP($B171,AAFTE!$C$4:$F$300,4,0)</f>
        <v>8.7777777777777786</v>
      </c>
      <c r="R171" s="9">
        <f t="shared" si="85"/>
        <v>94997.302500000005</v>
      </c>
      <c r="S171" s="9">
        <f>IFERROR(VLOOKUP($B171,'SpEd BEA Rates by Month'!$B$4:$I$380,8,0)," ")</f>
        <v>9410.85</v>
      </c>
      <c r="T171" s="9">
        <f t="shared" ref="T171:T183" si="100">S171*1.15</f>
        <v>10822.477499999999</v>
      </c>
      <c r="U171" s="31">
        <f>VLOOKUP($B171,AAFTE!$C$4:$G$300,5,0)</f>
        <v>7.75</v>
      </c>
      <c r="V171" s="9">
        <f t="shared" ref="V171:V183" si="101">T171*U171</f>
        <v>83874.200624999998</v>
      </c>
    </row>
    <row r="172" spans="1:22" ht="15.75" thickBot="1" x14ac:dyDescent="0.3">
      <c r="A172" s="7" t="s">
        <v>151</v>
      </c>
      <c r="B172" s="7" t="s">
        <v>153</v>
      </c>
      <c r="C172" s="9">
        <v>8400.92</v>
      </c>
      <c r="D172" s="9">
        <v>9661.0579999999991</v>
      </c>
      <c r="E172" s="15">
        <v>2.8333333333333335</v>
      </c>
      <c r="F172" s="22">
        <v>27372.997666666666</v>
      </c>
      <c r="G172" s="22">
        <f>IFERROR(VLOOKUP(B172,'SpEd BEA Rates by Month'!$B$4:$C$380,2,0)," ")</f>
        <v>8977.26</v>
      </c>
      <c r="H172" s="9">
        <f t="shared" si="86"/>
        <v>10323.849</v>
      </c>
      <c r="I172" s="15">
        <f>VLOOKUP(B172,AAFTE!$C$4:$D$300,2,0)</f>
        <v>2.75</v>
      </c>
      <c r="J172" s="22">
        <f t="shared" ref="J172:J183" si="102">H172*I172</f>
        <v>28390.584750000002</v>
      </c>
      <c r="K172" s="22">
        <f>IFERROR(VLOOKUP($B172,'SpEd BEA Rates by Month'!$B$4:$F$380,5,0)," ")</f>
        <v>8977.26</v>
      </c>
      <c r="L172" s="9">
        <f t="shared" si="87"/>
        <v>10323.849</v>
      </c>
      <c r="M172" s="15">
        <f>VLOOKUP($B172,AAFTE!$C$4:$E$300,3,0)</f>
        <v>3.1666666666666665</v>
      </c>
      <c r="N172" s="9">
        <f t="shared" ref="N172:N183" si="103">L172*M172</f>
        <v>32692.1885</v>
      </c>
      <c r="O172" s="9">
        <f>IFERROR(VLOOKUP($B172,'SpEd BEA Rates by Month'!$B$4:$I$380,8,0)," ")</f>
        <v>9572.09</v>
      </c>
      <c r="P172" s="9">
        <f t="shared" si="84"/>
        <v>11007.903499999999</v>
      </c>
      <c r="Q172" s="31">
        <f>VLOOKUP($B172,AAFTE!$C$4:$F$300,4,0)</f>
        <v>2.7777777777777777</v>
      </c>
      <c r="R172" s="9">
        <f t="shared" si="85"/>
        <v>30577.509722222218</v>
      </c>
      <c r="S172" s="9">
        <f>IFERROR(VLOOKUP($B172,'SpEd BEA Rates by Month'!$B$4:$I$380,8,0)," ")</f>
        <v>9572.09</v>
      </c>
      <c r="T172" s="9">
        <f t="shared" si="100"/>
        <v>11007.903499999999</v>
      </c>
      <c r="U172" s="31">
        <f>VLOOKUP($B172,AAFTE!$C$4:$G$300,5,0)</f>
        <v>2.5833333333333335</v>
      </c>
      <c r="V172" s="9">
        <f t="shared" si="101"/>
        <v>28437.084041666665</v>
      </c>
    </row>
    <row r="173" spans="1:22" ht="15.75" thickBot="1" x14ac:dyDescent="0.3">
      <c r="A173" s="7" t="s">
        <v>151</v>
      </c>
      <c r="B173" s="7" t="s">
        <v>154</v>
      </c>
      <c r="C173" s="9">
        <v>8687.6</v>
      </c>
      <c r="D173" s="9">
        <v>9990.74</v>
      </c>
      <c r="E173" s="15">
        <v>49.166666666666664</v>
      </c>
      <c r="F173" s="22">
        <v>491211.3833333333</v>
      </c>
      <c r="G173" s="22">
        <f>IFERROR(VLOOKUP(B173,'SpEd BEA Rates by Month'!$B$4:$C$380,2,0)," ")</f>
        <v>9306.2800000000007</v>
      </c>
      <c r="H173" s="9">
        <f t="shared" si="86"/>
        <v>10702.222</v>
      </c>
      <c r="I173" s="15">
        <f>VLOOKUP(B173,AAFTE!$C$4:$D$300,2,0)</f>
        <v>50.25</v>
      </c>
      <c r="J173" s="22">
        <f t="shared" si="102"/>
        <v>537786.65549999999</v>
      </c>
      <c r="K173" s="22">
        <f>IFERROR(VLOOKUP($B173,'SpEd BEA Rates by Month'!$B$4:$F$380,5,0)," ")</f>
        <v>9306.2800000000007</v>
      </c>
      <c r="L173" s="9">
        <f t="shared" si="87"/>
        <v>10702.222</v>
      </c>
      <c r="M173" s="15">
        <f>VLOOKUP($B173,AAFTE!$C$4:$E$300,3,0)</f>
        <v>59.333333333333336</v>
      </c>
      <c r="N173" s="9">
        <f t="shared" si="103"/>
        <v>634998.50533333339</v>
      </c>
      <c r="O173" s="9">
        <f>IFERROR(VLOOKUP($B173,'SpEd BEA Rates by Month'!$B$4:$I$380,8,0)," ")</f>
        <v>9300.76</v>
      </c>
      <c r="P173" s="9">
        <f t="shared" si="84"/>
        <v>10695.874</v>
      </c>
      <c r="Q173" s="31">
        <f>VLOOKUP($B173,AAFTE!$C$4:$F$300,4,0)</f>
        <v>61</v>
      </c>
      <c r="R173" s="9">
        <f t="shared" si="85"/>
        <v>652448.31400000001</v>
      </c>
      <c r="S173" s="9">
        <f>IFERROR(VLOOKUP($B173,'SpEd BEA Rates by Month'!$B$4:$I$380,8,0)," ")</f>
        <v>9300.76</v>
      </c>
      <c r="T173" s="9">
        <f t="shared" si="100"/>
        <v>10695.874</v>
      </c>
      <c r="U173" s="31">
        <f>VLOOKUP($B173,AAFTE!$C$4:$G$300,5,0)</f>
        <v>59.333333333333336</v>
      </c>
      <c r="V173" s="9">
        <f t="shared" si="101"/>
        <v>634621.85733333335</v>
      </c>
    </row>
    <row r="174" spans="1:22" ht="15.75" thickBot="1" x14ac:dyDescent="0.3">
      <c r="A174" s="7" t="s">
        <v>151</v>
      </c>
      <c r="B174" s="7" t="s">
        <v>155</v>
      </c>
      <c r="C174" s="9">
        <v>8822.49</v>
      </c>
      <c r="D174" s="9">
        <v>10145.863499999999</v>
      </c>
      <c r="E174" s="15">
        <v>24</v>
      </c>
      <c r="F174" s="22">
        <v>243500.72399999999</v>
      </c>
      <c r="G174" s="22">
        <f>IFERROR(VLOOKUP(B174,'SpEd BEA Rates by Month'!$B$4:$C$380,2,0)," ")</f>
        <v>9453.23</v>
      </c>
      <c r="H174" s="9">
        <f t="shared" si="86"/>
        <v>10871.214499999998</v>
      </c>
      <c r="I174" s="15">
        <f>VLOOKUP(B174,AAFTE!$C$4:$D$300,2,0)</f>
        <v>25.083333333333332</v>
      </c>
      <c r="J174" s="22">
        <f t="shared" si="102"/>
        <v>272686.29704166664</v>
      </c>
      <c r="K174" s="22">
        <f>IFERROR(VLOOKUP($B174,'SpEd BEA Rates by Month'!$B$4:$F$380,5,0)," ")</f>
        <v>9453.23</v>
      </c>
      <c r="L174" s="9">
        <f t="shared" si="87"/>
        <v>10871.214499999998</v>
      </c>
      <c r="M174" s="15">
        <f>VLOOKUP($B174,AAFTE!$C$4:$E$300,3,0)</f>
        <v>30.333333333333332</v>
      </c>
      <c r="N174" s="9">
        <f t="shared" si="103"/>
        <v>329760.17316666659</v>
      </c>
      <c r="O174" s="9">
        <f>IFERROR(VLOOKUP($B174,'SpEd BEA Rates by Month'!$B$4:$I$380,8,0)," ")</f>
        <v>9410.77</v>
      </c>
      <c r="P174" s="9">
        <f t="shared" si="84"/>
        <v>10822.3855</v>
      </c>
      <c r="Q174" s="31">
        <f>VLOOKUP($B174,AAFTE!$C$4:$F$300,4,0)</f>
        <v>30.444444444444443</v>
      </c>
      <c r="R174" s="9">
        <f t="shared" si="85"/>
        <v>329481.51411111112</v>
      </c>
      <c r="S174" s="9">
        <f>IFERROR(VLOOKUP($B174,'SpEd BEA Rates by Month'!$B$4:$I$380,8,0)," ")</f>
        <v>9410.77</v>
      </c>
      <c r="T174" s="9">
        <f t="shared" si="100"/>
        <v>10822.3855</v>
      </c>
      <c r="U174" s="31">
        <f>VLOOKUP($B174,AAFTE!$C$4:$G$300,5,0)</f>
        <v>30.583333333333332</v>
      </c>
      <c r="V174" s="9">
        <f t="shared" si="101"/>
        <v>330984.62320833333</v>
      </c>
    </row>
    <row r="175" spans="1:22" ht="15.75" thickBot="1" x14ac:dyDescent="0.3">
      <c r="A175" s="7" t="s">
        <v>151</v>
      </c>
      <c r="B175" s="7" t="s">
        <v>156</v>
      </c>
      <c r="C175" s="9">
        <v>8940.74</v>
      </c>
      <c r="D175" s="9">
        <v>10281.850999999999</v>
      </c>
      <c r="E175" s="15">
        <v>0.83333333333333337</v>
      </c>
      <c r="F175" s="22">
        <v>8568.2091666666656</v>
      </c>
      <c r="G175" s="22">
        <f>IFERROR(VLOOKUP(B175,'SpEd BEA Rates by Month'!$B$4:$C$380,2,0)," ")</f>
        <v>9872.74</v>
      </c>
      <c r="H175" s="9">
        <f t="shared" si="86"/>
        <v>11353.650999999998</v>
      </c>
      <c r="I175" s="15">
        <f>VLOOKUP(B175,AAFTE!$C$4:$D$300,2,0)</f>
        <v>0.75</v>
      </c>
      <c r="J175" s="22">
        <f t="shared" si="102"/>
        <v>8515.2382499999985</v>
      </c>
      <c r="K175" s="22">
        <f>IFERROR(VLOOKUP($B175,'SpEd BEA Rates by Month'!$B$4:$F$380,5,0)," ")</f>
        <v>9872.74</v>
      </c>
      <c r="L175" s="9">
        <f t="shared" si="87"/>
        <v>11353.650999999998</v>
      </c>
      <c r="M175" s="15">
        <f>VLOOKUP($B175,AAFTE!$C$4:$E$300,3,0)</f>
        <v>0</v>
      </c>
      <c r="N175" s="9">
        <f t="shared" si="103"/>
        <v>0</v>
      </c>
      <c r="O175" s="9">
        <f>IFERROR(VLOOKUP($B175,'SpEd BEA Rates by Month'!$B$4:$I$380,8,0)," ")</f>
        <v>9917.48</v>
      </c>
      <c r="P175" s="9">
        <f t="shared" si="84"/>
        <v>11405.101999999999</v>
      </c>
      <c r="Q175" s="31">
        <f>VLOOKUP($B175,AAFTE!$C$4:$F$300,4,0)</f>
        <v>0</v>
      </c>
      <c r="R175" s="9">
        <f t="shared" si="85"/>
        <v>0</v>
      </c>
      <c r="S175" s="9">
        <f>IFERROR(VLOOKUP($B175,'SpEd BEA Rates by Month'!$B$4:$I$380,8,0)," ")</f>
        <v>9917.48</v>
      </c>
      <c r="T175" s="9">
        <f t="shared" si="100"/>
        <v>11405.101999999999</v>
      </c>
      <c r="U175" s="31">
        <f>VLOOKUP($B175,AAFTE!$C$4:$G$300,5,0)</f>
        <v>0</v>
      </c>
      <c r="V175" s="9">
        <f t="shared" si="101"/>
        <v>0</v>
      </c>
    </row>
    <row r="176" spans="1:22" ht="15.75" thickBot="1" x14ac:dyDescent="0.3">
      <c r="A176" s="7" t="s">
        <v>151</v>
      </c>
      <c r="B176" s="7" t="s">
        <v>157</v>
      </c>
      <c r="C176" s="9">
        <v>8659.58</v>
      </c>
      <c r="D176" s="9">
        <v>9958.5169999999998</v>
      </c>
      <c r="E176" s="15">
        <v>1.3333333333333333</v>
      </c>
      <c r="F176" s="22">
        <v>13278.022666666666</v>
      </c>
      <c r="G176" s="22">
        <f>IFERROR(VLOOKUP(B176,'SpEd BEA Rates by Month'!$B$4:$C$380,2,0)," ")</f>
        <v>9299.2999999999993</v>
      </c>
      <c r="H176" s="9">
        <f t="shared" si="86"/>
        <v>10694.194999999998</v>
      </c>
      <c r="I176" s="15">
        <f>VLOOKUP(B176,AAFTE!$C$4:$D$300,2,0)</f>
        <v>1.4166666666666667</v>
      </c>
      <c r="J176" s="22">
        <f t="shared" si="102"/>
        <v>15150.109583333331</v>
      </c>
      <c r="K176" s="22">
        <f>IFERROR(VLOOKUP($B176,'SpEd BEA Rates by Month'!$B$4:$F$380,5,0)," ")</f>
        <v>9299.2999999999993</v>
      </c>
      <c r="L176" s="9">
        <f t="shared" si="87"/>
        <v>10694.194999999998</v>
      </c>
      <c r="M176" s="15">
        <f>VLOOKUP($B176,AAFTE!$C$4:$E$300,3,0)</f>
        <v>1.5</v>
      </c>
      <c r="N176" s="9">
        <f t="shared" si="103"/>
        <v>16041.292499999996</v>
      </c>
      <c r="O176" s="9">
        <f>IFERROR(VLOOKUP($B176,'SpEd BEA Rates by Month'!$B$4:$I$380,8,0)," ")</f>
        <v>9437.6299999999992</v>
      </c>
      <c r="P176" s="9">
        <f t="shared" si="84"/>
        <v>10853.274499999998</v>
      </c>
      <c r="Q176" s="31">
        <f>VLOOKUP($B176,AAFTE!$C$4:$F$300,4,0)</f>
        <v>2.1111111111111112</v>
      </c>
      <c r="R176" s="9">
        <f t="shared" si="85"/>
        <v>22912.468388888883</v>
      </c>
      <c r="S176" s="9">
        <f>IFERROR(VLOOKUP($B176,'SpEd BEA Rates by Month'!$B$4:$I$380,8,0)," ")</f>
        <v>9437.6299999999992</v>
      </c>
      <c r="T176" s="9">
        <f t="shared" si="100"/>
        <v>10853.274499999998</v>
      </c>
      <c r="U176" s="31">
        <f>VLOOKUP($B176,AAFTE!$C$4:$G$300,5,0)</f>
        <v>2</v>
      </c>
      <c r="V176" s="9">
        <f t="shared" si="101"/>
        <v>21706.548999999995</v>
      </c>
    </row>
    <row r="177" spans="1:22" ht="15.75" thickBot="1" x14ac:dyDescent="0.3">
      <c r="A177" s="7" t="s">
        <v>151</v>
      </c>
      <c r="B177" s="7" t="s">
        <v>158</v>
      </c>
      <c r="C177" s="9">
        <v>8667.6</v>
      </c>
      <c r="D177" s="9">
        <v>9967.74</v>
      </c>
      <c r="E177" s="15">
        <v>2.9166666666666665</v>
      </c>
      <c r="F177" s="22">
        <v>29072.574999999997</v>
      </c>
      <c r="G177" s="22">
        <f>IFERROR(VLOOKUP(B177,'SpEd BEA Rates by Month'!$B$4:$C$380,2,0)," ")</f>
        <v>9302.15</v>
      </c>
      <c r="H177" s="9">
        <f t="shared" si="86"/>
        <v>10697.472499999998</v>
      </c>
      <c r="I177" s="15">
        <f>VLOOKUP(B177,AAFTE!$C$4:$D$300,2,0)</f>
        <v>2.9166666666666665</v>
      </c>
      <c r="J177" s="22">
        <f t="shared" si="102"/>
        <v>31200.961458333328</v>
      </c>
      <c r="K177" s="22">
        <f>IFERROR(VLOOKUP($B177,'SpEd BEA Rates by Month'!$B$4:$F$380,5,0)," ")</f>
        <v>9302.15</v>
      </c>
      <c r="L177" s="9">
        <f t="shared" si="87"/>
        <v>10697.472499999998</v>
      </c>
      <c r="M177" s="15">
        <f>VLOOKUP($B177,AAFTE!$C$4:$E$300,3,0)</f>
        <v>1.6666666666666667</v>
      </c>
      <c r="N177" s="9">
        <f t="shared" si="103"/>
        <v>17829.120833333331</v>
      </c>
      <c r="O177" s="9">
        <f>IFERROR(VLOOKUP($B177,'SpEd BEA Rates by Month'!$B$4:$I$380,8,0)," ")</f>
        <v>9028.36</v>
      </c>
      <c r="P177" s="9">
        <f t="shared" si="84"/>
        <v>10382.614</v>
      </c>
      <c r="Q177" s="31">
        <f>VLOOKUP($B177,AAFTE!$C$4:$F$300,4,0)</f>
        <v>1.2222222222222223</v>
      </c>
      <c r="R177" s="9">
        <f t="shared" si="85"/>
        <v>12689.861555555555</v>
      </c>
      <c r="S177" s="9">
        <f>IFERROR(VLOOKUP($B177,'SpEd BEA Rates by Month'!$B$4:$I$380,8,0)," ")</f>
        <v>9028.36</v>
      </c>
      <c r="T177" s="9">
        <f t="shared" si="100"/>
        <v>10382.614</v>
      </c>
      <c r="U177" s="31">
        <f>VLOOKUP($B177,AAFTE!$C$4:$G$300,5,0)</f>
        <v>1.5</v>
      </c>
      <c r="V177" s="9">
        <f t="shared" si="101"/>
        <v>15573.920999999998</v>
      </c>
    </row>
    <row r="178" spans="1:22" ht="15.75" thickBot="1" x14ac:dyDescent="0.3">
      <c r="A178" s="7" t="s">
        <v>151</v>
      </c>
      <c r="B178" s="7" t="s">
        <v>159</v>
      </c>
      <c r="C178" s="9">
        <v>8563.09</v>
      </c>
      <c r="D178" s="9">
        <v>9847.5535</v>
      </c>
      <c r="E178" s="15">
        <v>4.75</v>
      </c>
      <c r="F178" s="22">
        <v>46775.879124999999</v>
      </c>
      <c r="G178" s="22">
        <f>IFERROR(VLOOKUP(B178,'SpEd BEA Rates by Month'!$B$4:$C$380,2,0)," ")</f>
        <v>9191.7000000000007</v>
      </c>
      <c r="H178" s="9">
        <f t="shared" si="86"/>
        <v>10570.455</v>
      </c>
      <c r="I178" s="15">
        <f>VLOOKUP(B178,AAFTE!$C$4:$D$300,2,0)</f>
        <v>5.166666666666667</v>
      </c>
      <c r="J178" s="22">
        <f t="shared" si="102"/>
        <v>54614.017500000002</v>
      </c>
      <c r="K178" s="22">
        <f>IFERROR(VLOOKUP($B178,'SpEd BEA Rates by Month'!$B$4:$F$380,5,0)," ")</f>
        <v>9191.7000000000007</v>
      </c>
      <c r="L178" s="9">
        <f t="shared" si="87"/>
        <v>10570.455</v>
      </c>
      <c r="M178" s="15">
        <f>VLOOKUP($B178,AAFTE!$C$4:$E$300,3,0)</f>
        <v>11</v>
      </c>
      <c r="N178" s="9">
        <f t="shared" si="103"/>
        <v>116275.005</v>
      </c>
      <c r="O178" s="9">
        <f>IFERROR(VLOOKUP($B178,'SpEd BEA Rates by Month'!$B$4:$I$380,8,0)," ")</f>
        <v>9208.27</v>
      </c>
      <c r="P178" s="9">
        <f t="shared" si="84"/>
        <v>10589.5105</v>
      </c>
      <c r="Q178" s="31">
        <f>VLOOKUP($B178,AAFTE!$C$4:$F$300,4,0)</f>
        <v>11</v>
      </c>
      <c r="R178" s="9">
        <f t="shared" si="85"/>
        <v>116484.6155</v>
      </c>
      <c r="S178" s="9">
        <f>IFERROR(VLOOKUP($B178,'SpEd BEA Rates by Month'!$B$4:$I$380,8,0)," ")</f>
        <v>9208.27</v>
      </c>
      <c r="T178" s="9">
        <f t="shared" si="100"/>
        <v>10589.5105</v>
      </c>
      <c r="U178" s="31">
        <f>VLOOKUP($B178,AAFTE!$C$4:$G$300,5,0)</f>
        <v>10.416666666666666</v>
      </c>
      <c r="V178" s="9">
        <f t="shared" si="101"/>
        <v>110307.40104166666</v>
      </c>
    </row>
    <row r="179" spans="1:22" ht="15.75" thickBot="1" x14ac:dyDescent="0.3">
      <c r="A179" s="7" t="s">
        <v>151</v>
      </c>
      <c r="B179" s="7" t="s">
        <v>160</v>
      </c>
      <c r="C179" s="9">
        <v>8339.42</v>
      </c>
      <c r="D179" s="9">
        <v>9590.3329999999987</v>
      </c>
      <c r="E179" s="15">
        <v>6.75</v>
      </c>
      <c r="F179" s="22">
        <v>64734.747749999995</v>
      </c>
      <c r="G179" s="22">
        <f>IFERROR(VLOOKUP(B179,'SpEd BEA Rates by Month'!$B$4:$C$380,2,0)," ")</f>
        <v>9152.7999999999993</v>
      </c>
      <c r="H179" s="9">
        <f t="shared" si="86"/>
        <v>10525.719999999998</v>
      </c>
      <c r="I179" s="15">
        <f>VLOOKUP(B179,AAFTE!$C$4:$D$300,2,0)</f>
        <v>6.916666666666667</v>
      </c>
      <c r="J179" s="22">
        <f t="shared" si="102"/>
        <v>72802.896666666653</v>
      </c>
      <c r="K179" s="22">
        <f>IFERROR(VLOOKUP($B179,'SpEd BEA Rates by Month'!$B$4:$F$380,5,0)," ")</f>
        <v>9152.7999999999993</v>
      </c>
      <c r="L179" s="9">
        <f t="shared" si="87"/>
        <v>10525.719999999998</v>
      </c>
      <c r="M179" s="15">
        <f>VLOOKUP($B179,AAFTE!$C$4:$E$300,3,0)</f>
        <v>8.6666666666666661</v>
      </c>
      <c r="N179" s="9">
        <f t="shared" si="103"/>
        <v>91222.906666666633</v>
      </c>
      <c r="O179" s="9">
        <f>IFERROR(VLOOKUP($B179,'SpEd BEA Rates by Month'!$B$4:$I$380,8,0)," ")</f>
        <v>9047.9</v>
      </c>
      <c r="P179" s="9">
        <f t="shared" si="84"/>
        <v>10405.084999999999</v>
      </c>
      <c r="Q179" s="31">
        <f>VLOOKUP($B179,AAFTE!$C$4:$F$300,4,0)</f>
        <v>8.8888888888888893</v>
      </c>
      <c r="R179" s="9">
        <f t="shared" si="85"/>
        <v>92489.644444444435</v>
      </c>
      <c r="S179" s="9">
        <f>IFERROR(VLOOKUP($B179,'SpEd BEA Rates by Month'!$B$4:$I$380,8,0)," ")</f>
        <v>9047.9</v>
      </c>
      <c r="T179" s="9">
        <f t="shared" si="100"/>
        <v>10405.084999999999</v>
      </c>
      <c r="U179" s="31">
        <f>VLOOKUP($B179,AAFTE!$C$4:$G$300,5,0)</f>
        <v>8.75</v>
      </c>
      <c r="V179" s="9">
        <f t="shared" si="101"/>
        <v>91044.493749999994</v>
      </c>
    </row>
    <row r="180" spans="1:22" ht="15.75" thickBot="1" x14ac:dyDescent="0.3">
      <c r="A180" s="7" t="s">
        <v>151</v>
      </c>
      <c r="B180" s="7" t="s">
        <v>161</v>
      </c>
      <c r="C180" s="9">
        <v>8849.14</v>
      </c>
      <c r="D180" s="9">
        <v>10176.510999999999</v>
      </c>
      <c r="E180" s="15">
        <v>6.916666666666667</v>
      </c>
      <c r="F180" s="22">
        <v>70387.534416666662</v>
      </c>
      <c r="G180" s="22">
        <f>IFERROR(VLOOKUP(B180,'SpEd BEA Rates by Month'!$B$4:$C$380,2,0)," ")</f>
        <v>9566.5499999999993</v>
      </c>
      <c r="H180" s="9">
        <f t="shared" si="86"/>
        <v>11001.532499999998</v>
      </c>
      <c r="I180" s="15">
        <f>VLOOKUP(B180,AAFTE!$C$4:$D$300,2,0)</f>
        <v>6.583333333333333</v>
      </c>
      <c r="J180" s="22">
        <f t="shared" si="102"/>
        <v>72426.755624999976</v>
      </c>
      <c r="K180" s="22">
        <f>IFERROR(VLOOKUP($B180,'SpEd BEA Rates by Month'!$B$4:$F$380,5,0)," ")</f>
        <v>9566.5499999999993</v>
      </c>
      <c r="L180" s="9">
        <f t="shared" si="87"/>
        <v>11001.532499999998</v>
      </c>
      <c r="M180" s="15">
        <f>VLOOKUP($B180,AAFTE!$C$4:$E$300,3,0)</f>
        <v>5</v>
      </c>
      <c r="N180" s="9">
        <f t="shared" si="103"/>
        <v>55007.662499999991</v>
      </c>
      <c r="O180" s="9">
        <f>IFERROR(VLOOKUP($B180,'SpEd BEA Rates by Month'!$B$4:$I$380,8,0)," ")</f>
        <v>9637.86</v>
      </c>
      <c r="P180" s="9">
        <f t="shared" si="84"/>
        <v>11083.539000000001</v>
      </c>
      <c r="Q180" s="31">
        <f>VLOOKUP($B180,AAFTE!$C$4:$F$300,4,0)</f>
        <v>4.666666666666667</v>
      </c>
      <c r="R180" s="9">
        <f t="shared" si="85"/>
        <v>51723.182000000008</v>
      </c>
      <c r="S180" s="9">
        <f>IFERROR(VLOOKUP($B180,'SpEd BEA Rates by Month'!$B$4:$I$380,8,0)," ")</f>
        <v>9637.86</v>
      </c>
      <c r="T180" s="9">
        <f t="shared" si="100"/>
        <v>11083.539000000001</v>
      </c>
      <c r="U180" s="31">
        <f>VLOOKUP($B180,AAFTE!$C$4:$G$300,5,0)</f>
        <v>4.666666666666667</v>
      </c>
      <c r="V180" s="9">
        <f t="shared" si="101"/>
        <v>51723.182000000008</v>
      </c>
    </row>
    <row r="181" spans="1:22" ht="15.75" thickBot="1" x14ac:dyDescent="0.3">
      <c r="A181" s="7" t="s">
        <v>151</v>
      </c>
      <c r="B181" s="7" t="s">
        <v>162</v>
      </c>
      <c r="C181" s="9">
        <v>8754.4699999999993</v>
      </c>
      <c r="D181" s="9">
        <v>10067.640499999998</v>
      </c>
      <c r="E181" s="15">
        <v>5.25</v>
      </c>
      <c r="F181" s="22">
        <v>52855.112624999987</v>
      </c>
      <c r="G181" s="22">
        <f>IFERROR(VLOOKUP(B181,'SpEd BEA Rates by Month'!$B$4:$C$380,2,0)," ")</f>
        <v>9449.43</v>
      </c>
      <c r="H181" s="9">
        <f t="shared" si="86"/>
        <v>10866.844499999999</v>
      </c>
      <c r="I181" s="15">
        <f>VLOOKUP(B181,AAFTE!$C$4:$D$300,2,0)</f>
        <v>6</v>
      </c>
      <c r="J181" s="22">
        <f t="shared" si="102"/>
        <v>65201.066999999995</v>
      </c>
      <c r="K181" s="22">
        <f>IFERROR(VLOOKUP($B181,'SpEd BEA Rates by Month'!$B$4:$F$380,5,0)," ")</f>
        <v>9449.43</v>
      </c>
      <c r="L181" s="9">
        <f t="shared" si="87"/>
        <v>10866.844499999999</v>
      </c>
      <c r="M181" s="15">
        <f>VLOOKUP($B181,AAFTE!$C$4:$E$300,3,0)</f>
        <v>10.833333333333334</v>
      </c>
      <c r="N181" s="9">
        <f t="shared" si="103"/>
        <v>117724.14874999999</v>
      </c>
      <c r="O181" s="9">
        <f>IFERROR(VLOOKUP($B181,'SpEd BEA Rates by Month'!$B$4:$I$380,8,0)," ")</f>
        <v>9456.56</v>
      </c>
      <c r="P181" s="9">
        <f t="shared" si="84"/>
        <v>10875.043999999998</v>
      </c>
      <c r="Q181" s="31">
        <f>VLOOKUP($B181,AAFTE!$C$4:$F$300,4,0)</f>
        <v>9.5555555555555554</v>
      </c>
      <c r="R181" s="9">
        <f t="shared" si="85"/>
        <v>103917.08711111109</v>
      </c>
      <c r="S181" s="9">
        <f>IFERROR(VLOOKUP($B181,'SpEd BEA Rates by Month'!$B$4:$I$380,8,0)," ")</f>
        <v>9456.56</v>
      </c>
      <c r="T181" s="9">
        <f t="shared" si="100"/>
        <v>10875.043999999998</v>
      </c>
      <c r="U181" s="31">
        <f>VLOOKUP($B181,AAFTE!$C$4:$G$300,5,0)</f>
        <v>9.4166666666666661</v>
      </c>
      <c r="V181" s="9">
        <f t="shared" si="101"/>
        <v>102406.6643333333</v>
      </c>
    </row>
    <row r="182" spans="1:22" ht="15.75" thickBot="1" x14ac:dyDescent="0.3">
      <c r="A182" s="7" t="s">
        <v>151</v>
      </c>
      <c r="B182" s="7" t="s">
        <v>163</v>
      </c>
      <c r="C182" s="9">
        <v>8621.75</v>
      </c>
      <c r="D182" s="9">
        <v>9915.0124999999989</v>
      </c>
      <c r="E182" s="15">
        <v>0.41666666666666669</v>
      </c>
      <c r="F182" s="22">
        <v>4131.255208333333</v>
      </c>
      <c r="G182" s="22">
        <f>IFERROR(VLOOKUP(B182,'SpEd BEA Rates by Month'!$B$4:$C$380,2,0)," ")</f>
        <v>9166.91</v>
      </c>
      <c r="H182" s="9">
        <f t="shared" si="86"/>
        <v>10541.946499999998</v>
      </c>
      <c r="I182" s="15">
        <f>VLOOKUP(B182,AAFTE!$C$4:$D$300,2,0)</f>
        <v>0.41666666666666669</v>
      </c>
      <c r="J182" s="22">
        <f t="shared" si="102"/>
        <v>4392.4777083333329</v>
      </c>
      <c r="K182" s="22">
        <f>IFERROR(VLOOKUP($B182,'SpEd BEA Rates by Month'!$B$4:$F$380,5,0)," ")</f>
        <v>9166.91</v>
      </c>
      <c r="L182" s="9">
        <f t="shared" si="87"/>
        <v>10541.946499999998</v>
      </c>
      <c r="M182" s="15">
        <f>VLOOKUP($B182,AAFTE!$C$4:$E$300,3,0)</f>
        <v>0.5</v>
      </c>
      <c r="N182" s="9">
        <f t="shared" si="103"/>
        <v>5270.9732499999991</v>
      </c>
      <c r="O182" s="9">
        <f>IFERROR(VLOOKUP($B182,'SpEd BEA Rates by Month'!$B$4:$I$380,8,0)," ")</f>
        <v>9051.81</v>
      </c>
      <c r="P182" s="9">
        <f t="shared" si="84"/>
        <v>10409.581499999998</v>
      </c>
      <c r="Q182" s="31">
        <f>VLOOKUP($B182,AAFTE!$C$4:$F$300,4,0)</f>
        <v>1</v>
      </c>
      <c r="R182" s="9">
        <f t="shared" si="85"/>
        <v>10409.581499999998</v>
      </c>
      <c r="S182" s="9">
        <f>IFERROR(VLOOKUP($B182,'SpEd BEA Rates by Month'!$B$4:$I$380,8,0)," ")</f>
        <v>9051.81</v>
      </c>
      <c r="T182" s="9">
        <f t="shared" si="100"/>
        <v>10409.581499999998</v>
      </c>
      <c r="U182" s="31">
        <f>VLOOKUP($B182,AAFTE!$C$4:$G$300,5,0)</f>
        <v>0.83333333333333337</v>
      </c>
      <c r="V182" s="9">
        <f t="shared" si="101"/>
        <v>8674.651249999999</v>
      </c>
    </row>
    <row r="183" spans="1:22" ht="15.75" thickBot="1" x14ac:dyDescent="0.3">
      <c r="A183" s="7" t="s">
        <v>151</v>
      </c>
      <c r="B183" s="7" t="s">
        <v>164</v>
      </c>
      <c r="C183" s="9">
        <v>8858.0499999999993</v>
      </c>
      <c r="D183" s="9">
        <v>10186.757499999998</v>
      </c>
      <c r="E183" s="15">
        <v>14.583333333333334</v>
      </c>
      <c r="F183" s="22">
        <v>148556.88020833331</v>
      </c>
      <c r="G183" s="22">
        <f>IFERROR(VLOOKUP(B183,'SpEd BEA Rates by Month'!$B$4:$C$380,2,0)," ")</f>
        <v>9489.0400000000009</v>
      </c>
      <c r="H183" s="9">
        <f t="shared" si="86"/>
        <v>10912.396000000001</v>
      </c>
      <c r="I183" s="15">
        <f>VLOOKUP(B183,AAFTE!$C$4:$D$300,2,0)</f>
        <v>15.083333333333334</v>
      </c>
      <c r="J183" s="22">
        <f t="shared" si="102"/>
        <v>164595.30633333334</v>
      </c>
      <c r="K183" s="22">
        <f>IFERROR(VLOOKUP($B183,'SpEd BEA Rates by Month'!$B$4:$F$380,5,0)," ")</f>
        <v>9489.0400000000009</v>
      </c>
      <c r="L183" s="9">
        <f t="shared" si="87"/>
        <v>10912.396000000001</v>
      </c>
      <c r="M183" s="15">
        <f>VLOOKUP($B183,AAFTE!$C$4:$E$300,3,0)</f>
        <v>14.666666666666666</v>
      </c>
      <c r="N183" s="9">
        <f t="shared" si="103"/>
        <v>160048.47466666668</v>
      </c>
      <c r="O183" s="9">
        <f>IFERROR(VLOOKUP($B183,'SpEd BEA Rates by Month'!$B$4:$I$380,8,0)," ")</f>
        <v>9601.42</v>
      </c>
      <c r="P183" s="9">
        <f t="shared" si="84"/>
        <v>11041.633</v>
      </c>
      <c r="Q183" s="31">
        <f>VLOOKUP($B183,AAFTE!$C$4:$F$300,4,0)</f>
        <v>14.888888888888889</v>
      </c>
      <c r="R183" s="9">
        <f t="shared" si="85"/>
        <v>164397.64688888888</v>
      </c>
      <c r="S183" s="9">
        <f>IFERROR(VLOOKUP($B183,'SpEd BEA Rates by Month'!$B$4:$I$380,8,0)," ")</f>
        <v>9601.42</v>
      </c>
      <c r="T183" s="9">
        <f t="shared" si="100"/>
        <v>11041.633</v>
      </c>
      <c r="U183" s="31">
        <f>VLOOKUP($B183,AAFTE!$C$4:$G$300,5,0)</f>
        <v>15.583333333333334</v>
      </c>
      <c r="V183" s="9">
        <f t="shared" si="101"/>
        <v>172065.44758333333</v>
      </c>
    </row>
    <row r="184" spans="1:22" ht="15.75" thickBot="1" x14ac:dyDescent="0.3">
      <c r="A184" s="6" t="s">
        <v>356</v>
      </c>
      <c r="B184" s="6" t="s">
        <v>855</v>
      </c>
      <c r="C184" s="41"/>
      <c r="D184" s="13">
        <v>10027.464618808566</v>
      </c>
      <c r="E184" s="34">
        <v>124.5</v>
      </c>
      <c r="F184" s="25">
        <v>1248419.3450416664</v>
      </c>
      <c r="G184" s="26" t="str">
        <f>IFERROR(VLOOKUP(B184,'SpEd BEA Rates by Month'!$B$4:$C$380,2,0)," ")</f>
        <v xml:space="preserve"> </v>
      </c>
      <c r="H184" s="12">
        <f>J184/I184</f>
        <v>10768.431198567707</v>
      </c>
      <c r="I184" s="17">
        <f>SUM(I171:I183)</f>
        <v>128.00000000000003</v>
      </c>
      <c r="J184" s="26">
        <f>SUM(J171:J183)</f>
        <v>1378359.1934166667</v>
      </c>
      <c r="K184" s="10"/>
      <c r="L184" s="11">
        <f>N184/M184</f>
        <v>10756.178019375673</v>
      </c>
      <c r="M184" s="27">
        <f>SUM(M171:M183)</f>
        <v>154.83333333333334</v>
      </c>
      <c r="N184" s="11">
        <f>SUM(N171:N183)</f>
        <v>1665414.896666667</v>
      </c>
      <c r="O184" s="29"/>
      <c r="P184" s="29">
        <f>R184/Q184</f>
        <v>10762.443887348973</v>
      </c>
      <c r="Q184" s="32">
        <f>SUM(Q171:Q183)</f>
        <v>156.33333333333331</v>
      </c>
      <c r="R184" s="29">
        <f>SUM(R171:R183)</f>
        <v>1682528.7277222225</v>
      </c>
      <c r="S184" s="67"/>
      <c r="T184" s="67">
        <f>V184/U184</f>
        <v>10764.280772406299</v>
      </c>
      <c r="U184" s="68">
        <f>SUM(U171:U183)</f>
        <v>153.41666666666669</v>
      </c>
      <c r="V184" s="67">
        <f>SUM(V171:V183)</f>
        <v>1651420.0751666666</v>
      </c>
    </row>
    <row r="185" spans="1:22" ht="15.75" thickBot="1" x14ac:dyDescent="0.3">
      <c r="A185" s="6"/>
      <c r="B185" s="6" t="s">
        <v>379</v>
      </c>
      <c r="C185" s="41"/>
      <c r="D185" s="13">
        <v>793.84094898901139</v>
      </c>
      <c r="E185" s="16"/>
      <c r="F185" s="25"/>
      <c r="G185" s="26" t="str">
        <f>IFERROR(VLOOKUP(B185,'SpEd BEA Rates by Month'!$B$4:$C$380,2,0)," ")</f>
        <v xml:space="preserve"> </v>
      </c>
      <c r="H185" s="12">
        <f>(H184/12)*0.95</f>
        <v>852.50080321994346</v>
      </c>
      <c r="I185" s="17"/>
      <c r="J185" s="26"/>
      <c r="K185" s="10"/>
      <c r="L185" s="11">
        <f>(L184/12)*0.95</f>
        <v>851.53075986724082</v>
      </c>
      <c r="M185" s="27"/>
      <c r="N185" s="11"/>
      <c r="O185" s="29"/>
      <c r="P185" s="29">
        <f>(P184/12)*0.95</f>
        <v>852.02680774846033</v>
      </c>
      <c r="Q185" s="32"/>
      <c r="R185" s="29"/>
      <c r="S185" s="67"/>
      <c r="T185" s="67">
        <f>(T184/12)*0.95</f>
        <v>852.17222781549867</v>
      </c>
      <c r="U185" s="68"/>
      <c r="V185" s="67"/>
    </row>
    <row r="186" spans="1:22" ht="15.75" thickBot="1" x14ac:dyDescent="0.3">
      <c r="A186" s="7" t="s">
        <v>165</v>
      </c>
      <c r="B186" s="7" t="s">
        <v>166</v>
      </c>
      <c r="C186" s="9">
        <v>9049.92</v>
      </c>
      <c r="D186" s="9">
        <v>10407.407999999999</v>
      </c>
      <c r="E186" s="15">
        <v>0</v>
      </c>
      <c r="F186" s="22">
        <v>0</v>
      </c>
      <c r="G186" s="22">
        <f>IFERROR(VLOOKUP(B186,'SpEd BEA Rates by Month'!$B$4:$C$380,2,0)," ")</f>
        <v>9482.59</v>
      </c>
      <c r="H186" s="9">
        <f t="shared" si="86"/>
        <v>10904.978499999999</v>
      </c>
      <c r="I186" s="15">
        <f>VLOOKUP(B186,AAFTE!$C$4:$D$300,2,0)</f>
        <v>0</v>
      </c>
      <c r="J186" s="22">
        <f>H186*I186</f>
        <v>0</v>
      </c>
      <c r="K186" s="22">
        <f>IFERROR(VLOOKUP($B186,'SpEd BEA Rates by Month'!$B$4:$F$380,5,0)," ")</f>
        <v>9482.59</v>
      </c>
      <c r="L186" s="9">
        <f t="shared" si="87"/>
        <v>10904.978499999999</v>
      </c>
      <c r="M186" s="15">
        <f>VLOOKUP($B186,AAFTE!$C$4:$E$300,3,0)</f>
        <v>0</v>
      </c>
      <c r="N186" s="9">
        <f>L186*M186</f>
        <v>0</v>
      </c>
      <c r="O186" s="9">
        <f>IFERROR(VLOOKUP($B186,'SpEd BEA Rates by Month'!$B$4:$I$380,8,0)," ")</f>
        <v>9475.1</v>
      </c>
      <c r="P186" s="9">
        <f t="shared" si="84"/>
        <v>10896.365</v>
      </c>
      <c r="Q186" s="31">
        <f>VLOOKUP($B186,AAFTE!$C$4:$F$300,4,0)</f>
        <v>0</v>
      </c>
      <c r="R186" s="9">
        <f t="shared" si="85"/>
        <v>0</v>
      </c>
      <c r="S186" s="9">
        <f>IFERROR(VLOOKUP($B186,'SpEd BEA Rates by Month'!$B$4:$I$380,8,0)," ")</f>
        <v>9475.1</v>
      </c>
      <c r="T186" s="9">
        <f t="shared" ref="T186:T193" si="104">S186*1.15</f>
        <v>10896.365</v>
      </c>
      <c r="U186" s="31">
        <f>VLOOKUP($B186,AAFTE!$C$4:$G$300,5,0)</f>
        <v>0</v>
      </c>
      <c r="V186" s="9">
        <f t="shared" ref="V186:V193" si="105">T186*U186</f>
        <v>0</v>
      </c>
    </row>
    <row r="187" spans="1:22" ht="15.75" thickBot="1" x14ac:dyDescent="0.3">
      <c r="A187" s="7" t="s">
        <v>165</v>
      </c>
      <c r="B187" s="7" t="s">
        <v>167</v>
      </c>
      <c r="C187" s="9">
        <v>8631.36</v>
      </c>
      <c r="D187" s="9">
        <v>9926.0640000000003</v>
      </c>
      <c r="E187" s="15">
        <v>0.41666666666666669</v>
      </c>
      <c r="F187" s="22">
        <v>4135.8600000000006</v>
      </c>
      <c r="G187" s="22">
        <f>IFERROR(VLOOKUP(B187,'SpEd BEA Rates by Month'!$B$4:$C$380,2,0)," ")</f>
        <v>9241.27</v>
      </c>
      <c r="H187" s="9">
        <f t="shared" si="86"/>
        <v>10627.460499999999</v>
      </c>
      <c r="I187" s="15">
        <f>VLOOKUP(B187,AAFTE!$C$4:$D$300,2,0)</f>
        <v>0.44444444444444442</v>
      </c>
      <c r="J187" s="22">
        <f t="shared" ref="J187:J193" si="106">H187*I187</f>
        <v>4723.3157777777769</v>
      </c>
      <c r="K187" s="22">
        <f>IFERROR(VLOOKUP($B187,'SpEd BEA Rates by Month'!$B$4:$F$380,5,0)," ")</f>
        <v>9241.27</v>
      </c>
      <c r="L187" s="9">
        <f t="shared" si="87"/>
        <v>10627.460499999999</v>
      </c>
      <c r="M187" s="15">
        <f>VLOOKUP($B187,AAFTE!$C$4:$E$300,3,0)</f>
        <v>0</v>
      </c>
      <c r="N187" s="9">
        <f t="shared" ref="N187:N193" si="107">L187*M187</f>
        <v>0</v>
      </c>
      <c r="O187" s="9">
        <f>IFERROR(VLOOKUP($B187,'SpEd BEA Rates by Month'!$B$4:$I$380,8,0)," ")</f>
        <v>9284.1299999999992</v>
      </c>
      <c r="P187" s="9">
        <f t="shared" si="84"/>
        <v>10676.749499999998</v>
      </c>
      <c r="Q187" s="31">
        <f>VLOOKUP($B187,AAFTE!$C$4:$F$300,4,0)</f>
        <v>0</v>
      </c>
      <c r="R187" s="9">
        <f t="shared" si="85"/>
        <v>0</v>
      </c>
      <c r="S187" s="9">
        <f>IFERROR(VLOOKUP($B187,'SpEd BEA Rates by Month'!$B$4:$I$380,8,0)," ")</f>
        <v>9284.1299999999992</v>
      </c>
      <c r="T187" s="9">
        <f t="shared" si="104"/>
        <v>10676.749499999998</v>
      </c>
      <c r="U187" s="31">
        <f>VLOOKUP($B187,AAFTE!$C$4:$G$300,5,0)</f>
        <v>0</v>
      </c>
      <c r="V187" s="9">
        <f t="shared" si="105"/>
        <v>0</v>
      </c>
    </row>
    <row r="188" spans="1:22" ht="15.75" thickBot="1" x14ac:dyDescent="0.3">
      <c r="A188" s="7" t="s">
        <v>165</v>
      </c>
      <c r="B188" s="7" t="s">
        <v>168</v>
      </c>
      <c r="C188" s="9">
        <v>8752.43</v>
      </c>
      <c r="D188" s="9">
        <v>10065.2945</v>
      </c>
      <c r="E188" s="15">
        <v>1</v>
      </c>
      <c r="F188" s="22">
        <v>10065.2945</v>
      </c>
      <c r="G188" s="22">
        <f>IFERROR(VLOOKUP(B188,'SpEd BEA Rates by Month'!$B$4:$C$380,2,0)," ")</f>
        <v>9392.42</v>
      </c>
      <c r="H188" s="9">
        <f t="shared" si="86"/>
        <v>10801.282999999999</v>
      </c>
      <c r="I188" s="15">
        <f>VLOOKUP(B188,AAFTE!$C$4:$D$300,2,0)</f>
        <v>1.1000000000000001</v>
      </c>
      <c r="J188" s="22">
        <f t="shared" si="106"/>
        <v>11881.4113</v>
      </c>
      <c r="K188" s="22">
        <f>IFERROR(VLOOKUP($B188,'SpEd BEA Rates by Month'!$B$4:$F$380,5,0)," ")</f>
        <v>9392.42</v>
      </c>
      <c r="L188" s="9">
        <f t="shared" si="87"/>
        <v>10801.282999999999</v>
      </c>
      <c r="M188" s="15">
        <f>VLOOKUP($B188,AAFTE!$C$4:$E$300,3,0)</f>
        <v>1</v>
      </c>
      <c r="N188" s="9">
        <f t="shared" si="107"/>
        <v>10801.282999999999</v>
      </c>
      <c r="O188" s="9">
        <f>IFERROR(VLOOKUP($B188,'SpEd BEA Rates by Month'!$B$4:$I$380,8,0)," ")</f>
        <v>9361.34</v>
      </c>
      <c r="P188" s="9">
        <f t="shared" si="84"/>
        <v>10765.540999999999</v>
      </c>
      <c r="Q188" s="31">
        <f>VLOOKUP($B188,AAFTE!$C$4:$F$300,4,0)</f>
        <v>1</v>
      </c>
      <c r="R188" s="9">
        <f t="shared" si="85"/>
        <v>10765.540999999999</v>
      </c>
      <c r="S188" s="9">
        <f>IFERROR(VLOOKUP($B188,'SpEd BEA Rates by Month'!$B$4:$I$380,8,0)," ")</f>
        <v>9361.34</v>
      </c>
      <c r="T188" s="9">
        <f t="shared" si="104"/>
        <v>10765.540999999999</v>
      </c>
      <c r="U188" s="31">
        <f>VLOOKUP($B188,AAFTE!$C$4:$G$300,5,0)</f>
        <v>0.91666666666666663</v>
      </c>
      <c r="V188" s="9">
        <f t="shared" si="105"/>
        <v>9868.4125833333328</v>
      </c>
    </row>
    <row r="189" spans="1:22" ht="15.75" thickBot="1" x14ac:dyDescent="0.3">
      <c r="A189" s="7" t="s">
        <v>165</v>
      </c>
      <c r="B189" s="7" t="s">
        <v>169</v>
      </c>
      <c r="C189" s="9">
        <v>9029.67</v>
      </c>
      <c r="D189" s="9">
        <v>10384.120499999999</v>
      </c>
      <c r="E189" s="15">
        <v>0</v>
      </c>
      <c r="F189" s="22">
        <v>0</v>
      </c>
      <c r="G189" s="22">
        <f>IFERROR(VLOOKUP(B189,'SpEd BEA Rates by Month'!$B$4:$C$380,2,0)," ")</f>
        <v>9511.5499999999993</v>
      </c>
      <c r="H189" s="9">
        <f t="shared" si="86"/>
        <v>10938.282499999998</v>
      </c>
      <c r="I189" s="15">
        <f>VLOOKUP(B189,AAFTE!$C$4:$D$300,2,0)</f>
        <v>0</v>
      </c>
      <c r="J189" s="22">
        <f t="shared" si="106"/>
        <v>0</v>
      </c>
      <c r="K189" s="22">
        <f>IFERROR(VLOOKUP($B189,'SpEd BEA Rates by Month'!$B$4:$F$380,5,0)," ")</f>
        <v>9511.5499999999993</v>
      </c>
      <c r="L189" s="9">
        <f t="shared" si="87"/>
        <v>10938.282499999998</v>
      </c>
      <c r="M189" s="15">
        <f>VLOOKUP($B189,AAFTE!$C$4:$E$300,3,0)</f>
        <v>0</v>
      </c>
      <c r="N189" s="9">
        <f t="shared" si="107"/>
        <v>0</v>
      </c>
      <c r="O189" s="9">
        <f>IFERROR(VLOOKUP($B189,'SpEd BEA Rates by Month'!$B$4:$I$380,8,0)," ")</f>
        <v>9728.61</v>
      </c>
      <c r="P189" s="9">
        <f t="shared" si="84"/>
        <v>11187.9015</v>
      </c>
      <c r="Q189" s="31">
        <f>VLOOKUP($B189,AAFTE!$C$4:$F$300,4,0)</f>
        <v>0</v>
      </c>
      <c r="R189" s="9">
        <f t="shared" si="85"/>
        <v>0</v>
      </c>
      <c r="S189" s="9">
        <f>IFERROR(VLOOKUP($B189,'SpEd BEA Rates by Month'!$B$4:$I$380,8,0)," ")</f>
        <v>9728.61</v>
      </c>
      <c r="T189" s="9">
        <f t="shared" si="104"/>
        <v>11187.9015</v>
      </c>
      <c r="U189" s="31">
        <f>VLOOKUP($B189,AAFTE!$C$4:$G$300,5,0)</f>
        <v>0</v>
      </c>
      <c r="V189" s="9">
        <f t="shared" si="105"/>
        <v>0</v>
      </c>
    </row>
    <row r="190" spans="1:22" ht="15.75" thickBot="1" x14ac:dyDescent="0.3">
      <c r="A190" s="7" t="s">
        <v>165</v>
      </c>
      <c r="B190" s="7" t="s">
        <v>170</v>
      </c>
      <c r="C190" s="9">
        <v>9010.4699999999993</v>
      </c>
      <c r="D190" s="9">
        <v>10362.040499999999</v>
      </c>
      <c r="E190" s="15">
        <v>0</v>
      </c>
      <c r="F190" s="22">
        <v>0</v>
      </c>
      <c r="G190" s="22">
        <f>IFERROR(VLOOKUP(B190,'SpEd BEA Rates by Month'!$B$4:$C$380,2,0)," ")</f>
        <v>9609.32</v>
      </c>
      <c r="H190" s="9">
        <f t="shared" si="86"/>
        <v>11050.717999999999</v>
      </c>
      <c r="I190" s="15">
        <f>VLOOKUP(B190,AAFTE!$C$4:$D$300,2,0)</f>
        <v>0</v>
      </c>
      <c r="J190" s="22">
        <f t="shared" si="106"/>
        <v>0</v>
      </c>
      <c r="K190" s="22">
        <f>IFERROR(VLOOKUP($B190,'SpEd BEA Rates by Month'!$B$4:$F$380,5,0)," ")</f>
        <v>9609.32</v>
      </c>
      <c r="L190" s="9">
        <f t="shared" si="87"/>
        <v>11050.717999999999</v>
      </c>
      <c r="M190" s="15">
        <f>VLOOKUP($B190,AAFTE!$C$4:$E$300,3,0)</f>
        <v>0</v>
      </c>
      <c r="N190" s="9">
        <f t="shared" si="107"/>
        <v>0</v>
      </c>
      <c r="O190" s="9">
        <f>IFERROR(VLOOKUP($B190,'SpEd BEA Rates by Month'!$B$4:$I$380,8,0)," ")</f>
        <v>9680.52</v>
      </c>
      <c r="P190" s="9">
        <f t="shared" si="84"/>
        <v>11132.598</v>
      </c>
      <c r="Q190" s="31">
        <f>VLOOKUP($B190,AAFTE!$C$4:$F$300,4,0)</f>
        <v>0</v>
      </c>
      <c r="R190" s="9">
        <f t="shared" si="85"/>
        <v>0</v>
      </c>
      <c r="S190" s="9">
        <f>IFERROR(VLOOKUP($B190,'SpEd BEA Rates by Month'!$B$4:$I$380,8,0)," ")</f>
        <v>9680.52</v>
      </c>
      <c r="T190" s="9">
        <f t="shared" si="104"/>
        <v>11132.598</v>
      </c>
      <c r="U190" s="31">
        <f>VLOOKUP($B190,AAFTE!$C$4:$G$300,5,0)</f>
        <v>0</v>
      </c>
      <c r="V190" s="9">
        <f t="shared" si="105"/>
        <v>0</v>
      </c>
    </row>
    <row r="191" spans="1:22" ht="15.75" thickBot="1" x14ac:dyDescent="0.3">
      <c r="A191" s="7" t="s">
        <v>165</v>
      </c>
      <c r="B191" s="7" t="s">
        <v>171</v>
      </c>
      <c r="C191" s="9">
        <v>8492.89</v>
      </c>
      <c r="D191" s="9">
        <v>9766.8234999999986</v>
      </c>
      <c r="E191" s="15">
        <v>2.9166666666666665</v>
      </c>
      <c r="F191" s="22">
        <v>28486.56854166666</v>
      </c>
      <c r="G191" s="22">
        <f>IFERROR(VLOOKUP(B191,'SpEd BEA Rates by Month'!$B$4:$C$380,2,0)," ")</f>
        <v>9261.68</v>
      </c>
      <c r="H191" s="9">
        <f t="shared" si="86"/>
        <v>10650.931999999999</v>
      </c>
      <c r="I191" s="15">
        <f>VLOOKUP(B191,AAFTE!$C$4:$D$300,2,0)</f>
        <v>3.3</v>
      </c>
      <c r="J191" s="22">
        <f t="shared" si="106"/>
        <v>35148.075599999996</v>
      </c>
      <c r="K191" s="22">
        <f>IFERROR(VLOOKUP($B191,'SpEd BEA Rates by Month'!$B$4:$F$380,5,0)," ")</f>
        <v>9261.68</v>
      </c>
      <c r="L191" s="9">
        <f t="shared" si="87"/>
        <v>10650.931999999999</v>
      </c>
      <c r="M191" s="15">
        <f>VLOOKUP($B191,AAFTE!$C$4:$E$300,3,0)</f>
        <v>6.333333333333333</v>
      </c>
      <c r="N191" s="9">
        <f t="shared" si="107"/>
        <v>67455.902666666661</v>
      </c>
      <c r="O191" s="9">
        <f>IFERROR(VLOOKUP($B191,'SpEd BEA Rates by Month'!$B$4:$I$380,8,0)," ")</f>
        <v>9269.06</v>
      </c>
      <c r="P191" s="9">
        <f t="shared" si="84"/>
        <v>10659.418999999998</v>
      </c>
      <c r="Q191" s="31">
        <f>VLOOKUP($B191,AAFTE!$C$4:$F$300,4,0)</f>
        <v>6.8888888888888893</v>
      </c>
      <c r="R191" s="9">
        <f t="shared" si="85"/>
        <v>73431.553111111105</v>
      </c>
      <c r="S191" s="9">
        <f>IFERROR(VLOOKUP($B191,'SpEd BEA Rates by Month'!$B$4:$I$380,8,0)," ")</f>
        <v>9269.06</v>
      </c>
      <c r="T191" s="9">
        <f t="shared" si="104"/>
        <v>10659.418999999998</v>
      </c>
      <c r="U191" s="31">
        <f>VLOOKUP($B191,AAFTE!$C$4:$G$300,5,0)</f>
        <v>1.5</v>
      </c>
      <c r="V191" s="9">
        <f t="shared" si="105"/>
        <v>15989.128499999997</v>
      </c>
    </row>
    <row r="192" spans="1:22" ht="15.75" thickBot="1" x14ac:dyDescent="0.3">
      <c r="A192" s="7" t="s">
        <v>165</v>
      </c>
      <c r="B192" s="7" t="s">
        <v>172</v>
      </c>
      <c r="C192" s="9">
        <v>8973.32</v>
      </c>
      <c r="D192" s="9">
        <v>10319.317999999999</v>
      </c>
      <c r="E192" s="15">
        <v>8.3333333333333329E-2</v>
      </c>
      <c r="F192" s="22">
        <v>859.94316666666657</v>
      </c>
      <c r="G192" s="22">
        <f>IFERROR(VLOOKUP(B192,'SpEd BEA Rates by Month'!$B$4:$C$380,2,0)," ")</f>
        <v>9638.86</v>
      </c>
      <c r="H192" s="9">
        <f t="shared" si="86"/>
        <v>11084.689</v>
      </c>
      <c r="I192" s="15">
        <f>VLOOKUP(B192,AAFTE!$C$4:$D$300,2,0)</f>
        <v>0.33333333333333331</v>
      </c>
      <c r="J192" s="22">
        <f t="shared" si="106"/>
        <v>3694.8963333333331</v>
      </c>
      <c r="K192" s="22">
        <f>IFERROR(VLOOKUP($B192,'SpEd BEA Rates by Month'!$B$4:$F$380,5,0)," ")</f>
        <v>9638.86</v>
      </c>
      <c r="L192" s="9">
        <f t="shared" si="87"/>
        <v>11084.689</v>
      </c>
      <c r="M192" s="15">
        <f>VLOOKUP($B192,AAFTE!$C$4:$E$300,3,0)</f>
        <v>1.8333333333333333</v>
      </c>
      <c r="N192" s="9">
        <f t="shared" si="107"/>
        <v>20321.929833333332</v>
      </c>
      <c r="O192" s="9">
        <f>IFERROR(VLOOKUP($B192,'SpEd BEA Rates by Month'!$B$4:$I$380,8,0)," ")</f>
        <v>9769.4</v>
      </c>
      <c r="P192" s="9">
        <f t="shared" si="84"/>
        <v>11234.81</v>
      </c>
      <c r="Q192" s="31">
        <f>VLOOKUP($B192,AAFTE!$C$4:$F$300,4,0)</f>
        <v>1.8888888888888888</v>
      </c>
      <c r="R192" s="9">
        <f t="shared" si="85"/>
        <v>21221.307777777776</v>
      </c>
      <c r="S192" s="9">
        <f>IFERROR(VLOOKUP($B192,'SpEd BEA Rates by Month'!$B$4:$I$380,8,0)," ")</f>
        <v>9769.4</v>
      </c>
      <c r="T192" s="9">
        <f t="shared" si="104"/>
        <v>11234.81</v>
      </c>
      <c r="U192" s="31">
        <f>VLOOKUP($B192,AAFTE!$C$4:$G$300,5,0)</f>
        <v>1.5833333333333333</v>
      </c>
      <c r="V192" s="9">
        <f t="shared" si="105"/>
        <v>17788.449166666665</v>
      </c>
    </row>
    <row r="193" spans="1:22" ht="15.75" thickBot="1" x14ac:dyDescent="0.3">
      <c r="A193" s="7" t="s">
        <v>165</v>
      </c>
      <c r="B193" s="7" t="s">
        <v>173</v>
      </c>
      <c r="C193" s="9">
        <v>8580.18</v>
      </c>
      <c r="D193" s="9">
        <v>9867.2070000000003</v>
      </c>
      <c r="E193" s="15">
        <v>0.16666666666666666</v>
      </c>
      <c r="F193" s="22">
        <v>1644.5345</v>
      </c>
      <c r="G193" s="22">
        <f>IFERROR(VLOOKUP(B193,'SpEd BEA Rates by Month'!$B$4:$C$380,2,0)," ")</f>
        <v>9171.5</v>
      </c>
      <c r="H193" s="9">
        <f t="shared" si="86"/>
        <v>10547.224999999999</v>
      </c>
      <c r="I193" s="15">
        <f>VLOOKUP(B193,AAFTE!$C$4:$D$300,2,0)</f>
        <v>0.2857142857142857</v>
      </c>
      <c r="J193" s="22">
        <f t="shared" si="106"/>
        <v>3013.4928571428563</v>
      </c>
      <c r="K193" s="22">
        <f>IFERROR(VLOOKUP($B193,'SpEd BEA Rates by Month'!$B$4:$F$380,5,0)," ")</f>
        <v>9171.5</v>
      </c>
      <c r="L193" s="9">
        <f t="shared" si="87"/>
        <v>10547.224999999999</v>
      </c>
      <c r="M193" s="15">
        <f>VLOOKUP($B193,AAFTE!$C$4:$E$300,3,0)</f>
        <v>0</v>
      </c>
      <c r="N193" s="9">
        <f t="shared" si="107"/>
        <v>0</v>
      </c>
      <c r="O193" s="9">
        <f>IFERROR(VLOOKUP($B193,'SpEd BEA Rates by Month'!$B$4:$I$380,8,0)," ")</f>
        <v>9224.81</v>
      </c>
      <c r="P193" s="9">
        <f t="shared" si="84"/>
        <v>10608.531499999999</v>
      </c>
      <c r="Q193" s="31">
        <f>VLOOKUP($B193,AAFTE!$C$4:$F$300,4,0)</f>
        <v>0</v>
      </c>
      <c r="R193" s="9">
        <f t="shared" si="85"/>
        <v>0</v>
      </c>
      <c r="S193" s="9">
        <f>IFERROR(VLOOKUP($B193,'SpEd BEA Rates by Month'!$B$4:$I$380,8,0)," ")</f>
        <v>9224.81</v>
      </c>
      <c r="T193" s="9">
        <f t="shared" si="104"/>
        <v>10608.531499999999</v>
      </c>
      <c r="U193" s="31">
        <f>VLOOKUP($B193,AAFTE!$C$4:$G$300,5,0)</f>
        <v>0</v>
      </c>
      <c r="V193" s="9">
        <f t="shared" si="105"/>
        <v>0</v>
      </c>
    </row>
    <row r="194" spans="1:22" ht="15.75" thickBot="1" x14ac:dyDescent="0.3">
      <c r="A194" s="6" t="s">
        <v>357</v>
      </c>
      <c r="B194" s="6" t="s">
        <v>855</v>
      </c>
      <c r="C194" s="41"/>
      <c r="D194" s="13">
        <v>9860.116518181816</v>
      </c>
      <c r="E194" s="34">
        <v>4.583333333333333</v>
      </c>
      <c r="F194" s="25">
        <v>45192.200708333323</v>
      </c>
      <c r="G194" s="26" t="str">
        <f>IFERROR(VLOOKUP(B194,'SpEd BEA Rates by Month'!$B$4:$C$380,2,0)," ")</f>
        <v xml:space="preserve"> </v>
      </c>
      <c r="H194" s="12">
        <f>J194/I194</f>
        <v>10700.334362870422</v>
      </c>
      <c r="I194" s="17">
        <f>SUM(I186:I193)</f>
        <v>5.4634920634920627</v>
      </c>
      <c r="J194" s="26">
        <f>SUM(J186:J193)</f>
        <v>58461.191868253954</v>
      </c>
      <c r="K194" s="10"/>
      <c r="L194" s="11">
        <f>N194/M194</f>
        <v>10754.085327272727</v>
      </c>
      <c r="M194" s="27">
        <f>SUM(M186:M193)</f>
        <v>9.1666666666666661</v>
      </c>
      <c r="N194" s="11">
        <f>SUM(N186:N193)</f>
        <v>98579.115499999985</v>
      </c>
      <c r="O194" s="29"/>
      <c r="P194" s="29">
        <f>R194/Q194</f>
        <v>10781.42746590909</v>
      </c>
      <c r="Q194" s="32">
        <f>SUM(Q186:Q193)</f>
        <v>9.7777777777777786</v>
      </c>
      <c r="R194" s="29">
        <f>SUM(R186:R193)</f>
        <v>105418.40188888888</v>
      </c>
      <c r="S194" s="67"/>
      <c r="T194" s="67">
        <f>V194/U194</f>
        <v>10911.497562499999</v>
      </c>
      <c r="U194" s="68">
        <f>SUM(U186:U193)</f>
        <v>4</v>
      </c>
      <c r="V194" s="67">
        <f>SUM(V186:V193)</f>
        <v>43645.990249999995</v>
      </c>
    </row>
    <row r="195" spans="1:22" ht="15.75" thickBot="1" x14ac:dyDescent="0.3">
      <c r="A195" s="6"/>
      <c r="B195" s="6" t="s">
        <v>379</v>
      </c>
      <c r="C195" s="41"/>
      <c r="D195" s="13">
        <v>780.59255768939374</v>
      </c>
      <c r="E195" s="16"/>
      <c r="F195" s="25"/>
      <c r="G195" s="26" t="str">
        <f>IFERROR(VLOOKUP(B195,'SpEd BEA Rates by Month'!$B$4:$C$380,2,0)," ")</f>
        <v xml:space="preserve"> </v>
      </c>
      <c r="H195" s="12">
        <f>(H194/12)*0.95</f>
        <v>847.10980372724168</v>
      </c>
      <c r="I195" s="17"/>
      <c r="J195" s="26"/>
      <c r="K195" s="10"/>
      <c r="L195" s="11">
        <f>(L194/12)*0.95</f>
        <v>851.36508840909096</v>
      </c>
      <c r="M195" s="27"/>
      <c r="N195" s="11"/>
      <c r="O195" s="29"/>
      <c r="P195" s="29">
        <f>(P194/12)*0.95</f>
        <v>853.52967438446956</v>
      </c>
      <c r="Q195" s="32"/>
      <c r="R195" s="29"/>
      <c r="S195" s="67"/>
      <c r="T195" s="67">
        <f>(T194/12)*0.95</f>
        <v>863.82689036458316</v>
      </c>
      <c r="U195" s="68"/>
      <c r="V195" s="67"/>
    </row>
    <row r="196" spans="1:22" ht="15.75" thickBot="1" x14ac:dyDescent="0.3">
      <c r="A196" s="7" t="s">
        <v>174</v>
      </c>
      <c r="B196" s="7" t="s">
        <v>175</v>
      </c>
      <c r="C196" s="9">
        <v>8969.86</v>
      </c>
      <c r="D196" s="9">
        <v>10315.339</v>
      </c>
      <c r="E196" s="15">
        <v>3.8333333333333335</v>
      </c>
      <c r="F196" s="22">
        <v>39542.132833333337</v>
      </c>
      <c r="G196" s="22">
        <f>IFERROR(VLOOKUP(B196,'SpEd BEA Rates by Month'!$B$4:$C$380,2,0)," ")</f>
        <v>9594.91</v>
      </c>
      <c r="H196" s="9">
        <f t="shared" si="86"/>
        <v>11034.146499999999</v>
      </c>
      <c r="I196" s="15">
        <f>VLOOKUP(B196,AAFTE!$C$4:$D$300,2,0)</f>
        <v>3.4166666666666665</v>
      </c>
      <c r="J196" s="22">
        <f>H196*I196</f>
        <v>37700.000541666661</v>
      </c>
      <c r="K196" s="22">
        <f>IFERROR(VLOOKUP($B196,'SpEd BEA Rates by Month'!$B$4:$F$380,5,0)," ")</f>
        <v>9594.91</v>
      </c>
      <c r="L196" s="9">
        <f t="shared" si="87"/>
        <v>11034.146499999999</v>
      </c>
      <c r="M196" s="15">
        <f>VLOOKUP($B196,AAFTE!$C$4:$E$300,3,0)</f>
        <v>1.1666666666666667</v>
      </c>
      <c r="N196" s="9">
        <f>L196*M196</f>
        <v>12873.170916666666</v>
      </c>
      <c r="O196" s="9">
        <f>IFERROR(VLOOKUP($B196,'SpEd BEA Rates by Month'!$B$4:$I$380,8,0)," ")</f>
        <v>9541.2800000000007</v>
      </c>
      <c r="P196" s="9">
        <f t="shared" ref="P196:P257" si="108">O196*1.15</f>
        <v>10972.472</v>
      </c>
      <c r="Q196" s="31">
        <f>VLOOKUP($B196,AAFTE!$C$4:$F$300,4,0)</f>
        <v>0.77777777777777779</v>
      </c>
      <c r="R196" s="9">
        <f t="shared" ref="R196:R257" si="109">P196*Q196</f>
        <v>8534.1448888888881</v>
      </c>
      <c r="S196" s="9">
        <f>IFERROR(VLOOKUP($B196,'SpEd BEA Rates by Month'!$B$4:$I$380,8,0)," ")</f>
        <v>9541.2800000000007</v>
      </c>
      <c r="T196" s="9">
        <f t="shared" ref="T196:T202" si="110">S196*1.15</f>
        <v>10972.472</v>
      </c>
      <c r="U196" s="31">
        <f>VLOOKUP($B196,AAFTE!$C$4:$G$300,5,0)</f>
        <v>1</v>
      </c>
      <c r="V196" s="9">
        <f t="shared" ref="V196:V202" si="111">T196*U196</f>
        <v>10972.472</v>
      </c>
    </row>
    <row r="197" spans="1:22" ht="15.75" thickBot="1" x14ac:dyDescent="0.3">
      <c r="A197" s="7" t="s">
        <v>174</v>
      </c>
      <c r="B197" s="7" t="s">
        <v>176</v>
      </c>
      <c r="C197" s="9">
        <v>8888.26</v>
      </c>
      <c r="D197" s="9">
        <v>10221.499</v>
      </c>
      <c r="E197" s="15">
        <v>1.8333333333333333</v>
      </c>
      <c r="F197" s="22">
        <v>18739.414833333332</v>
      </c>
      <c r="G197" s="22">
        <f>IFERROR(VLOOKUP(B197,'SpEd BEA Rates by Month'!$B$4:$C$380,2,0)," ")</f>
        <v>9589.1</v>
      </c>
      <c r="H197" s="9">
        <f t="shared" si="86"/>
        <v>11027.465</v>
      </c>
      <c r="I197" s="15">
        <f>VLOOKUP(B197,AAFTE!$C$4:$D$300,2,0)</f>
        <v>2.25</v>
      </c>
      <c r="J197" s="22">
        <f t="shared" ref="J197:J202" si="112">H197*I197</f>
        <v>24811.796249999999</v>
      </c>
      <c r="K197" s="22">
        <f>IFERROR(VLOOKUP($B197,'SpEd BEA Rates by Month'!$B$4:$F$380,5,0)," ")</f>
        <v>9589.1</v>
      </c>
      <c r="L197" s="9">
        <f t="shared" si="87"/>
        <v>11027.465</v>
      </c>
      <c r="M197" s="15">
        <f>VLOOKUP($B197,AAFTE!$C$4:$E$300,3,0)</f>
        <v>4.5</v>
      </c>
      <c r="N197" s="9">
        <f t="shared" ref="N197:N202" si="113">L197*M197</f>
        <v>49623.592499999999</v>
      </c>
      <c r="O197" s="9">
        <f>IFERROR(VLOOKUP($B197,'SpEd BEA Rates by Month'!$B$4:$I$380,8,0)," ")</f>
        <v>9671.81</v>
      </c>
      <c r="P197" s="9">
        <f t="shared" si="108"/>
        <v>11122.581499999998</v>
      </c>
      <c r="Q197" s="31">
        <f>VLOOKUP($B197,AAFTE!$C$4:$F$300,4,0)</f>
        <v>4.1111111111111107</v>
      </c>
      <c r="R197" s="9">
        <f t="shared" si="109"/>
        <v>45726.16838888888</v>
      </c>
      <c r="S197" s="9">
        <f>IFERROR(VLOOKUP($B197,'SpEd BEA Rates by Month'!$B$4:$I$380,8,0)," ")</f>
        <v>9671.81</v>
      </c>
      <c r="T197" s="9">
        <f t="shared" si="110"/>
        <v>11122.581499999998</v>
      </c>
      <c r="U197" s="31">
        <f>VLOOKUP($B197,AAFTE!$C$4:$G$300,5,0)</f>
        <v>4.166666666666667</v>
      </c>
      <c r="V197" s="9">
        <f t="shared" si="111"/>
        <v>46344.089583333327</v>
      </c>
    </row>
    <row r="198" spans="1:22" ht="15.75" thickBot="1" x14ac:dyDescent="0.3">
      <c r="A198" s="7" t="s">
        <v>174</v>
      </c>
      <c r="B198" s="7" t="s">
        <v>177</v>
      </c>
      <c r="C198" s="9">
        <v>8250.7900000000009</v>
      </c>
      <c r="D198" s="9">
        <v>9488.4084999999995</v>
      </c>
      <c r="E198" s="15">
        <v>0.81818181818181823</v>
      </c>
      <c r="F198" s="22">
        <v>7763.2433181818187</v>
      </c>
      <c r="G198" s="22">
        <f>IFERROR(VLOOKUP(B198,'SpEd BEA Rates by Month'!$B$4:$C$380,2,0)," ")</f>
        <v>8828.8700000000008</v>
      </c>
      <c r="H198" s="9">
        <f t="shared" si="86"/>
        <v>10153.200500000001</v>
      </c>
      <c r="I198" s="15">
        <f>VLOOKUP(B198,AAFTE!$C$4:$D$300,2,0)</f>
        <v>0.83333333333333337</v>
      </c>
      <c r="J198" s="22">
        <f t="shared" si="112"/>
        <v>8461.0004166666677</v>
      </c>
      <c r="K198" s="22">
        <f>IFERROR(VLOOKUP($B198,'SpEd BEA Rates by Month'!$B$4:$F$380,5,0)," ")</f>
        <v>8854.16</v>
      </c>
      <c r="L198" s="9">
        <f t="shared" si="87"/>
        <v>10182.284</v>
      </c>
      <c r="M198" s="15">
        <f>VLOOKUP($B198,AAFTE!$C$4:$E$300,3,0)</f>
        <v>1</v>
      </c>
      <c r="N198" s="9">
        <f t="shared" si="113"/>
        <v>10182.284</v>
      </c>
      <c r="O198" s="9">
        <f>IFERROR(VLOOKUP($B198,'SpEd BEA Rates by Month'!$B$4:$I$380,8,0)," ")</f>
        <v>8858.14</v>
      </c>
      <c r="P198" s="9">
        <f t="shared" si="108"/>
        <v>10186.860999999999</v>
      </c>
      <c r="Q198" s="31">
        <f>VLOOKUP($B198,AAFTE!$C$4:$F$300,4,0)</f>
        <v>1</v>
      </c>
      <c r="R198" s="9">
        <f t="shared" si="109"/>
        <v>10186.860999999999</v>
      </c>
      <c r="S198" s="9">
        <f>IFERROR(VLOOKUP($B198,'SpEd BEA Rates by Month'!$B$4:$I$380,8,0)," ")</f>
        <v>8858.14</v>
      </c>
      <c r="T198" s="9">
        <f t="shared" si="110"/>
        <v>10186.860999999999</v>
      </c>
      <c r="U198" s="31">
        <f>VLOOKUP($B198,AAFTE!$C$4:$G$300,5,0)</f>
        <v>1.0833333333333333</v>
      </c>
      <c r="V198" s="9">
        <f t="shared" si="111"/>
        <v>11035.766083333332</v>
      </c>
    </row>
    <row r="199" spans="1:22" ht="15.75" thickBot="1" x14ac:dyDescent="0.3">
      <c r="A199" s="7" t="s">
        <v>174</v>
      </c>
      <c r="B199" s="7" t="s">
        <v>178</v>
      </c>
      <c r="C199" s="9">
        <v>9034.4699999999993</v>
      </c>
      <c r="D199" s="9">
        <v>10389.640499999998</v>
      </c>
      <c r="E199" s="15">
        <v>13.833333333333334</v>
      </c>
      <c r="F199" s="22">
        <v>143723.36024999997</v>
      </c>
      <c r="G199" s="22">
        <f>IFERROR(VLOOKUP(B199,'SpEd BEA Rates by Month'!$B$4:$C$380,2,0)," ")</f>
        <v>9698.7800000000007</v>
      </c>
      <c r="H199" s="9">
        <f t="shared" si="86"/>
        <v>11153.597</v>
      </c>
      <c r="I199" s="15">
        <f>VLOOKUP(B199,AAFTE!$C$4:$D$300,2,0)</f>
        <v>15</v>
      </c>
      <c r="J199" s="22">
        <f t="shared" si="112"/>
        <v>167303.95499999999</v>
      </c>
      <c r="K199" s="22">
        <f>IFERROR(VLOOKUP($B199,'SpEd BEA Rates by Month'!$B$4:$F$380,5,0)," ")</f>
        <v>9698.7800000000007</v>
      </c>
      <c r="L199" s="9">
        <f t="shared" si="87"/>
        <v>11153.597</v>
      </c>
      <c r="M199" s="15">
        <f>VLOOKUP($B199,AAFTE!$C$4:$E$300,3,0)</f>
        <v>20.333333333333332</v>
      </c>
      <c r="N199" s="9">
        <f t="shared" si="113"/>
        <v>226789.80566666665</v>
      </c>
      <c r="O199" s="9">
        <f>IFERROR(VLOOKUP($B199,'SpEd BEA Rates by Month'!$B$4:$I$380,8,0)," ")</f>
        <v>9688.14</v>
      </c>
      <c r="P199" s="9">
        <f t="shared" si="108"/>
        <v>11141.360999999999</v>
      </c>
      <c r="Q199" s="31">
        <f>VLOOKUP($B199,AAFTE!$C$4:$F$300,4,0)</f>
        <v>19</v>
      </c>
      <c r="R199" s="9">
        <f t="shared" si="109"/>
        <v>211685.85899999997</v>
      </c>
      <c r="S199" s="9">
        <f>IFERROR(VLOOKUP($B199,'SpEd BEA Rates by Month'!$B$4:$I$380,8,0)," ")</f>
        <v>9688.14</v>
      </c>
      <c r="T199" s="9">
        <f t="shared" si="110"/>
        <v>11141.360999999999</v>
      </c>
      <c r="U199" s="31">
        <f>VLOOKUP($B199,AAFTE!$C$4:$G$300,5,0)</f>
        <v>22.166666666666668</v>
      </c>
      <c r="V199" s="9">
        <f t="shared" si="111"/>
        <v>246966.83549999999</v>
      </c>
    </row>
    <row r="200" spans="1:22" ht="15.75" thickBot="1" x14ac:dyDescent="0.3">
      <c r="A200" s="7" t="s">
        <v>174</v>
      </c>
      <c r="B200" s="7" t="s">
        <v>179</v>
      </c>
      <c r="C200" s="9">
        <v>8489.49</v>
      </c>
      <c r="D200" s="9">
        <v>9762.9134999999987</v>
      </c>
      <c r="E200" s="15">
        <v>14.25</v>
      </c>
      <c r="F200" s="22">
        <v>139121.517375</v>
      </c>
      <c r="G200" s="22">
        <f>IFERROR(VLOOKUP(B200,'SpEd BEA Rates by Month'!$B$4:$C$380,2,0)," ")</f>
        <v>9550.52</v>
      </c>
      <c r="H200" s="9">
        <f t="shared" si="86"/>
        <v>10983.098</v>
      </c>
      <c r="I200" s="15">
        <f>VLOOKUP(B200,AAFTE!$C$4:$D$300,2,0)</f>
        <v>14.333333333333334</v>
      </c>
      <c r="J200" s="22">
        <f t="shared" si="112"/>
        <v>157424.40466666667</v>
      </c>
      <c r="K200" s="22">
        <f>IFERROR(VLOOKUP($B200,'SpEd BEA Rates by Month'!$B$4:$F$380,5,0)," ")</f>
        <v>9550.52</v>
      </c>
      <c r="L200" s="9">
        <f t="shared" si="87"/>
        <v>10983.098</v>
      </c>
      <c r="M200" s="15">
        <f>VLOOKUP($B200,AAFTE!$C$4:$E$300,3,0)</f>
        <v>13.5</v>
      </c>
      <c r="N200" s="9">
        <f t="shared" si="113"/>
        <v>148271.823</v>
      </c>
      <c r="O200" s="9">
        <f>IFERROR(VLOOKUP($B200,'SpEd BEA Rates by Month'!$B$4:$I$380,8,0)," ")</f>
        <v>9414.19</v>
      </c>
      <c r="P200" s="9">
        <f t="shared" si="108"/>
        <v>10826.318499999999</v>
      </c>
      <c r="Q200" s="31">
        <f>VLOOKUP($B200,AAFTE!$C$4:$F$300,4,0)</f>
        <v>13.333333333333334</v>
      </c>
      <c r="R200" s="9">
        <f t="shared" si="109"/>
        <v>144350.91333333333</v>
      </c>
      <c r="S200" s="9">
        <f>IFERROR(VLOOKUP($B200,'SpEd BEA Rates by Month'!$B$4:$I$380,8,0)," ")</f>
        <v>9414.19</v>
      </c>
      <c r="T200" s="9">
        <f t="shared" si="110"/>
        <v>10826.318499999999</v>
      </c>
      <c r="U200" s="31">
        <f>VLOOKUP($B200,AAFTE!$C$4:$G$300,5,0)</f>
        <v>14</v>
      </c>
      <c r="V200" s="9">
        <f t="shared" si="111"/>
        <v>151568.459</v>
      </c>
    </row>
    <row r="201" spans="1:22" ht="15.75" thickBot="1" x14ac:dyDescent="0.3">
      <c r="A201" s="7" t="s">
        <v>174</v>
      </c>
      <c r="B201" s="7" t="s">
        <v>180</v>
      </c>
      <c r="C201" s="9">
        <v>8596.43</v>
      </c>
      <c r="D201" s="9">
        <v>9885.8945000000003</v>
      </c>
      <c r="E201" s="15">
        <v>37.75</v>
      </c>
      <c r="F201" s="22">
        <v>373192.517375</v>
      </c>
      <c r="G201" s="22">
        <f>IFERROR(VLOOKUP(B201,'SpEd BEA Rates by Month'!$B$4:$C$380,2,0)," ")</f>
        <v>9197.07</v>
      </c>
      <c r="H201" s="9">
        <f t="shared" si="86"/>
        <v>10576.630499999999</v>
      </c>
      <c r="I201" s="15">
        <f>VLOOKUP(B201,AAFTE!$C$4:$D$300,2,0)</f>
        <v>38.333333333333336</v>
      </c>
      <c r="J201" s="22">
        <f t="shared" si="112"/>
        <v>405437.5025</v>
      </c>
      <c r="K201" s="22">
        <f>IFERROR(VLOOKUP($B201,'SpEd BEA Rates by Month'!$B$4:$F$380,5,0)," ")</f>
        <v>9197.07</v>
      </c>
      <c r="L201" s="9">
        <f t="shared" si="87"/>
        <v>10576.630499999999</v>
      </c>
      <c r="M201" s="15">
        <f>VLOOKUP($B201,AAFTE!$C$4:$E$300,3,0)</f>
        <v>40.833333333333336</v>
      </c>
      <c r="N201" s="9">
        <f t="shared" si="113"/>
        <v>431879.07874999999</v>
      </c>
      <c r="O201" s="9">
        <f>IFERROR(VLOOKUP($B201,'SpEd BEA Rates by Month'!$B$4:$I$380,8,0)," ")</f>
        <v>9228.9599999999991</v>
      </c>
      <c r="P201" s="9">
        <f t="shared" si="108"/>
        <v>10613.303999999998</v>
      </c>
      <c r="Q201" s="31">
        <f>VLOOKUP($B201,AAFTE!$C$4:$F$300,4,0)</f>
        <v>42.555555555555557</v>
      </c>
      <c r="R201" s="9">
        <f t="shared" si="109"/>
        <v>451655.04799999995</v>
      </c>
      <c r="S201" s="9">
        <f>IFERROR(VLOOKUP($B201,'SpEd BEA Rates by Month'!$B$4:$I$380,8,0)," ")</f>
        <v>9228.9599999999991</v>
      </c>
      <c r="T201" s="9">
        <f t="shared" si="110"/>
        <v>10613.303999999998</v>
      </c>
      <c r="U201" s="31">
        <f>VLOOKUP($B201,AAFTE!$C$4:$G$300,5,0)</f>
        <v>42</v>
      </c>
      <c r="V201" s="9">
        <f t="shared" si="111"/>
        <v>445758.76799999992</v>
      </c>
    </row>
    <row r="202" spans="1:22" ht="15.75" thickBot="1" x14ac:dyDescent="0.3">
      <c r="A202" s="7" t="s">
        <v>174</v>
      </c>
      <c r="B202" s="7" t="s">
        <v>181</v>
      </c>
      <c r="C202" s="9">
        <v>9122.26</v>
      </c>
      <c r="D202" s="9">
        <v>10490.599</v>
      </c>
      <c r="E202" s="15">
        <v>2.25</v>
      </c>
      <c r="F202" s="22">
        <v>23603.847750000001</v>
      </c>
      <c r="G202" s="22">
        <f>IFERROR(VLOOKUP(B202,'SpEd BEA Rates by Month'!$B$4:$C$380,2,0)," ")</f>
        <v>9763.26</v>
      </c>
      <c r="H202" s="9">
        <f t="shared" si="86"/>
        <v>11227.749</v>
      </c>
      <c r="I202" s="15">
        <f>VLOOKUP(B202,AAFTE!$C$4:$D$300,2,0)</f>
        <v>2.4166666666666665</v>
      </c>
      <c r="J202" s="22">
        <f t="shared" si="112"/>
        <v>27133.726749999998</v>
      </c>
      <c r="K202" s="22">
        <f>IFERROR(VLOOKUP($B202,'SpEd BEA Rates by Month'!$B$4:$F$380,5,0)," ")</f>
        <v>9763.26</v>
      </c>
      <c r="L202" s="9">
        <f t="shared" si="87"/>
        <v>11227.749</v>
      </c>
      <c r="M202" s="15">
        <f>VLOOKUP($B202,AAFTE!$C$4:$E$300,3,0)</f>
        <v>3.3333333333333335</v>
      </c>
      <c r="N202" s="9">
        <f t="shared" si="113"/>
        <v>37425.83</v>
      </c>
      <c r="O202" s="9">
        <f>IFERROR(VLOOKUP($B202,'SpEd BEA Rates by Month'!$B$4:$I$380,8,0)," ")</f>
        <v>9572.4</v>
      </c>
      <c r="P202" s="9">
        <f t="shared" si="108"/>
        <v>11008.259999999998</v>
      </c>
      <c r="Q202" s="31">
        <f>VLOOKUP($B202,AAFTE!$C$4:$F$300,4,0)</f>
        <v>3.4444444444444446</v>
      </c>
      <c r="R202" s="9">
        <f t="shared" si="109"/>
        <v>37917.339999999997</v>
      </c>
      <c r="S202" s="9">
        <f>IFERROR(VLOOKUP($B202,'SpEd BEA Rates by Month'!$B$4:$I$380,8,0)," ")</f>
        <v>9572.4</v>
      </c>
      <c r="T202" s="9">
        <f t="shared" si="110"/>
        <v>11008.259999999998</v>
      </c>
      <c r="U202" s="31">
        <f>VLOOKUP($B202,AAFTE!$C$4:$G$300,5,0)</f>
        <v>3.3333333333333335</v>
      </c>
      <c r="V202" s="9">
        <f t="shared" si="111"/>
        <v>36694.199999999997</v>
      </c>
    </row>
    <row r="203" spans="1:22" ht="15.75" thickBot="1" x14ac:dyDescent="0.3">
      <c r="A203" s="6" t="s">
        <v>358</v>
      </c>
      <c r="B203" s="6" t="s">
        <v>855</v>
      </c>
      <c r="C203" s="41"/>
      <c r="D203" s="13">
        <v>10000.056532865998</v>
      </c>
      <c r="E203" s="34">
        <v>74.568181818181813</v>
      </c>
      <c r="F203" s="25">
        <v>745686.03373484849</v>
      </c>
      <c r="G203" s="26" t="str">
        <f>IFERROR(VLOOKUP(B203,'SpEd BEA Rates by Month'!$B$4:$C$380,2,0)," ")</f>
        <v xml:space="preserve"> </v>
      </c>
      <c r="H203" s="12">
        <f>J203/I203</f>
        <v>10815.308632752993</v>
      </c>
      <c r="I203" s="17">
        <f>SUM(I196:I202)</f>
        <v>76.583333333333343</v>
      </c>
      <c r="J203" s="26">
        <f>SUM(J196:J202)</f>
        <v>828272.38612500008</v>
      </c>
      <c r="K203" s="10"/>
      <c r="L203" s="11">
        <f>N203/M203</f>
        <v>10831.247064960629</v>
      </c>
      <c r="M203" s="27">
        <f>SUM(M196:M202)</f>
        <v>84.666666666666671</v>
      </c>
      <c r="N203" s="11">
        <f>SUM(N196:N202)</f>
        <v>917045.58483333327</v>
      </c>
      <c r="O203" s="29"/>
      <c r="P203" s="29">
        <f>R203/Q203</f>
        <v>10805.418220976253</v>
      </c>
      <c r="Q203" s="32">
        <f>SUM(Q196:Q202)</f>
        <v>84.222222222222214</v>
      </c>
      <c r="R203" s="29">
        <f>SUM(R196:R202)</f>
        <v>910056.33461111097</v>
      </c>
      <c r="S203" s="67"/>
      <c r="T203" s="67">
        <f>V203/U203</f>
        <v>10818.696184235516</v>
      </c>
      <c r="U203" s="68">
        <f>SUM(U196:U202)</f>
        <v>87.75</v>
      </c>
      <c r="V203" s="67">
        <f>SUM(V196:V202)</f>
        <v>949340.59016666654</v>
      </c>
    </row>
    <row r="204" spans="1:22" ht="15.75" thickBot="1" x14ac:dyDescent="0.3">
      <c r="A204" s="6"/>
      <c r="B204" s="6" t="s">
        <v>379</v>
      </c>
      <c r="C204" s="41"/>
      <c r="D204" s="13">
        <v>791.67114218522477</v>
      </c>
      <c r="E204" s="16"/>
      <c r="F204" s="25"/>
      <c r="G204" s="26" t="str">
        <f>IFERROR(VLOOKUP(B204,'SpEd BEA Rates by Month'!$B$4:$C$380,2,0)," ")</f>
        <v xml:space="preserve"> </v>
      </c>
      <c r="H204" s="12">
        <f>(H203/12)*0.95</f>
        <v>856.21193342627862</v>
      </c>
      <c r="I204" s="17"/>
      <c r="J204" s="26"/>
      <c r="K204" s="10"/>
      <c r="L204" s="11">
        <f>(L203/12)*0.95</f>
        <v>857.47372597604976</v>
      </c>
      <c r="M204" s="27"/>
      <c r="N204" s="11"/>
      <c r="O204" s="29"/>
      <c r="P204" s="29">
        <f>(P203/12)*0.95</f>
        <v>855.42894249395329</v>
      </c>
      <c r="Q204" s="32"/>
      <c r="R204" s="29"/>
      <c r="S204" s="67"/>
      <c r="T204" s="67">
        <f>(T203/12)*0.95</f>
        <v>856.48011458531164</v>
      </c>
      <c r="U204" s="68"/>
      <c r="V204" s="67"/>
    </row>
    <row r="205" spans="1:22" ht="15.75" thickBot="1" x14ac:dyDescent="0.3">
      <c r="A205" s="7" t="s">
        <v>182</v>
      </c>
      <c r="B205" s="7" t="s">
        <v>183</v>
      </c>
      <c r="C205" s="9">
        <v>8615.93</v>
      </c>
      <c r="D205" s="9">
        <v>9908.3194999999996</v>
      </c>
      <c r="E205" s="15">
        <v>9.6666666666666661</v>
      </c>
      <c r="F205" s="22">
        <v>95780.421833333327</v>
      </c>
      <c r="G205" s="22">
        <f>IFERROR(VLOOKUP(B205,'SpEd BEA Rates by Month'!$B$4:$C$380,2,0)," ")</f>
        <v>9286.7999999999993</v>
      </c>
      <c r="H205" s="9">
        <f t="shared" ref="H205:H268" si="114">G205*1.15</f>
        <v>10679.819999999998</v>
      </c>
      <c r="I205" s="15">
        <f>VLOOKUP(B205,AAFTE!$C$4:$D$300,2,0)</f>
        <v>9.5</v>
      </c>
      <c r="J205" s="22">
        <f>H205*I205</f>
        <v>101458.28999999998</v>
      </c>
      <c r="K205" s="22">
        <f>IFERROR(VLOOKUP($B205,'SpEd BEA Rates by Month'!$B$4:$F$380,5,0)," ")</f>
        <v>9286.7999999999993</v>
      </c>
      <c r="L205" s="9">
        <f t="shared" ref="L205:L268" si="115">K205*1.15</f>
        <v>10679.819999999998</v>
      </c>
      <c r="M205" s="15">
        <f>VLOOKUP($B205,AAFTE!$C$4:$E$300,3,0)</f>
        <v>8.3333333333333339</v>
      </c>
      <c r="N205" s="9">
        <f>L205*M205</f>
        <v>88998.499999999985</v>
      </c>
      <c r="O205" s="9">
        <f>IFERROR(VLOOKUP($B205,'SpEd BEA Rates by Month'!$B$4:$I$380,8,0)," ")</f>
        <v>9266.2900000000009</v>
      </c>
      <c r="P205" s="9">
        <f t="shared" si="108"/>
        <v>10656.2335</v>
      </c>
      <c r="Q205" s="31">
        <f>VLOOKUP($B205,AAFTE!$C$4:$F$300,4,0)</f>
        <v>9.4444444444444446</v>
      </c>
      <c r="R205" s="9">
        <f t="shared" si="109"/>
        <v>100642.20527777779</v>
      </c>
      <c r="S205" s="9">
        <f>IFERROR(VLOOKUP($B205,'SpEd BEA Rates by Month'!$B$4:$I$380,8,0)," ")</f>
        <v>9266.2900000000009</v>
      </c>
      <c r="T205" s="9">
        <f t="shared" ref="T205:T212" si="116">S205*1.15</f>
        <v>10656.2335</v>
      </c>
      <c r="U205" s="31">
        <f>VLOOKUP($B205,AAFTE!$C$4:$G$300,5,0)</f>
        <v>9.3333333333333339</v>
      </c>
      <c r="V205" s="9">
        <f t="shared" ref="V205:V212" si="117">T205*U205</f>
        <v>99458.179333333348</v>
      </c>
    </row>
    <row r="206" spans="1:22" ht="15.75" thickBot="1" x14ac:dyDescent="0.3">
      <c r="A206" s="7" t="s">
        <v>182</v>
      </c>
      <c r="B206" s="7" t="s">
        <v>184</v>
      </c>
      <c r="C206" s="9">
        <v>8665.11</v>
      </c>
      <c r="D206" s="9">
        <v>9964.8765000000003</v>
      </c>
      <c r="E206" s="15">
        <v>4.583333333333333</v>
      </c>
      <c r="F206" s="22">
        <v>45672.350624999999</v>
      </c>
      <c r="G206" s="22">
        <f>IFERROR(VLOOKUP(B206,'SpEd BEA Rates by Month'!$B$4:$C$380,2,0)," ")</f>
        <v>9268.92</v>
      </c>
      <c r="H206" s="9">
        <f t="shared" si="114"/>
        <v>10659.258</v>
      </c>
      <c r="I206" s="15">
        <f>VLOOKUP(B206,AAFTE!$C$4:$D$300,2,0)</f>
        <v>4.916666666666667</v>
      </c>
      <c r="J206" s="22">
        <f t="shared" ref="J206:J212" si="118">H206*I206</f>
        <v>52408.018500000006</v>
      </c>
      <c r="K206" s="22">
        <f>IFERROR(VLOOKUP($B206,'SpEd BEA Rates by Month'!$B$4:$F$380,5,0)," ")</f>
        <v>9268.92</v>
      </c>
      <c r="L206" s="9">
        <f t="shared" si="115"/>
        <v>10659.258</v>
      </c>
      <c r="M206" s="15">
        <f>VLOOKUP($B206,AAFTE!$C$4:$E$300,3,0)</f>
        <v>7.666666666666667</v>
      </c>
      <c r="N206" s="9">
        <f t="shared" ref="N206:N212" si="119">L206*M206</f>
        <v>81720.978000000003</v>
      </c>
      <c r="O206" s="9">
        <f>IFERROR(VLOOKUP($B206,'SpEd BEA Rates by Month'!$B$4:$I$380,8,0)," ")</f>
        <v>9348.3799999999992</v>
      </c>
      <c r="P206" s="9">
        <f t="shared" si="108"/>
        <v>10750.636999999999</v>
      </c>
      <c r="Q206" s="31">
        <f>VLOOKUP($B206,AAFTE!$C$4:$F$300,4,0)</f>
        <v>6.5555555555555554</v>
      </c>
      <c r="R206" s="9">
        <f t="shared" si="109"/>
        <v>70476.398111111106</v>
      </c>
      <c r="S206" s="9">
        <f>IFERROR(VLOOKUP($B206,'SpEd BEA Rates by Month'!$B$4:$I$380,8,0)," ")</f>
        <v>9348.3799999999992</v>
      </c>
      <c r="T206" s="9">
        <f t="shared" si="116"/>
        <v>10750.636999999999</v>
      </c>
      <c r="U206" s="31">
        <f>VLOOKUP($B206,AAFTE!$C$4:$G$300,5,0)</f>
        <v>6.416666666666667</v>
      </c>
      <c r="V206" s="9">
        <f t="shared" si="117"/>
        <v>68983.254083333333</v>
      </c>
    </row>
    <row r="207" spans="1:22" ht="15.75" thickBot="1" x14ac:dyDescent="0.3">
      <c r="A207" s="7" t="s">
        <v>182</v>
      </c>
      <c r="B207" s="7" t="s">
        <v>185</v>
      </c>
      <c r="C207" s="9">
        <v>9039.08</v>
      </c>
      <c r="D207" s="9">
        <v>10394.941999999999</v>
      </c>
      <c r="E207" s="15">
        <v>3.75</v>
      </c>
      <c r="F207" s="22">
        <v>38981.032499999994</v>
      </c>
      <c r="G207" s="22">
        <f>IFERROR(VLOOKUP(B207,'SpEd BEA Rates by Month'!$B$4:$C$380,2,0)," ")</f>
        <v>9730.65</v>
      </c>
      <c r="H207" s="9">
        <f t="shared" si="114"/>
        <v>11190.247499999999</v>
      </c>
      <c r="I207" s="15">
        <f>VLOOKUP(B207,AAFTE!$C$4:$D$300,2,0)</f>
        <v>4</v>
      </c>
      <c r="J207" s="22">
        <f t="shared" si="118"/>
        <v>44760.99</v>
      </c>
      <c r="K207" s="22">
        <f>IFERROR(VLOOKUP($B207,'SpEd BEA Rates by Month'!$B$4:$F$380,5,0)," ")</f>
        <v>9730.65</v>
      </c>
      <c r="L207" s="9">
        <f t="shared" si="115"/>
        <v>11190.247499999999</v>
      </c>
      <c r="M207" s="15">
        <f>VLOOKUP($B207,AAFTE!$C$4:$E$300,3,0)</f>
        <v>5.666666666666667</v>
      </c>
      <c r="N207" s="9">
        <f t="shared" si="119"/>
        <v>63411.402500000004</v>
      </c>
      <c r="O207" s="9">
        <f>IFERROR(VLOOKUP($B207,'SpEd BEA Rates by Month'!$B$4:$I$380,8,0)," ")</f>
        <v>9734.59</v>
      </c>
      <c r="P207" s="9">
        <f t="shared" si="108"/>
        <v>11194.778499999999</v>
      </c>
      <c r="Q207" s="31">
        <f>VLOOKUP($B207,AAFTE!$C$4:$F$300,4,0)</f>
        <v>4.7777777777777777</v>
      </c>
      <c r="R207" s="9">
        <f t="shared" si="109"/>
        <v>53486.163944444437</v>
      </c>
      <c r="S207" s="9">
        <f>IFERROR(VLOOKUP($B207,'SpEd BEA Rates by Month'!$B$4:$I$380,8,0)," ")</f>
        <v>9734.59</v>
      </c>
      <c r="T207" s="9">
        <f t="shared" si="116"/>
        <v>11194.778499999999</v>
      </c>
      <c r="U207" s="31">
        <f>VLOOKUP($B207,AAFTE!$C$4:$G$300,5,0)</f>
        <v>5</v>
      </c>
      <c r="V207" s="9">
        <f t="shared" si="117"/>
        <v>55973.892499999994</v>
      </c>
    </row>
    <row r="208" spans="1:22" ht="15.75" thickBot="1" x14ac:dyDescent="0.3">
      <c r="A208" s="7" t="s">
        <v>182</v>
      </c>
      <c r="B208" s="7" t="s">
        <v>186</v>
      </c>
      <c r="C208" s="9">
        <v>8528.02</v>
      </c>
      <c r="D208" s="9">
        <v>9807.223</v>
      </c>
      <c r="E208" s="15">
        <v>11.166666666666666</v>
      </c>
      <c r="F208" s="22">
        <v>109513.99016666666</v>
      </c>
      <c r="G208" s="22">
        <f>IFERROR(VLOOKUP(B208,'SpEd BEA Rates by Month'!$B$4:$C$380,2,0)," ")</f>
        <v>9367.5</v>
      </c>
      <c r="H208" s="9">
        <f t="shared" si="114"/>
        <v>10772.625</v>
      </c>
      <c r="I208" s="15">
        <f>VLOOKUP(B208,AAFTE!$C$4:$D$300,2,0)</f>
        <v>11.583333333333334</v>
      </c>
      <c r="J208" s="22">
        <f t="shared" si="118"/>
        <v>124782.90625</v>
      </c>
      <c r="K208" s="22">
        <f>IFERROR(VLOOKUP($B208,'SpEd BEA Rates by Month'!$B$4:$F$380,5,0)," ")</f>
        <v>9367.5</v>
      </c>
      <c r="L208" s="9">
        <f t="shared" si="115"/>
        <v>10772.625</v>
      </c>
      <c r="M208" s="15">
        <f>VLOOKUP($B208,AAFTE!$C$4:$E$300,3,0)</f>
        <v>16.333333333333332</v>
      </c>
      <c r="N208" s="9">
        <f t="shared" si="119"/>
        <v>175952.875</v>
      </c>
      <c r="O208" s="9">
        <f>IFERROR(VLOOKUP($B208,'SpEd BEA Rates by Month'!$B$4:$I$380,8,0)," ")</f>
        <v>9352.19</v>
      </c>
      <c r="P208" s="9">
        <f t="shared" si="108"/>
        <v>10755.0185</v>
      </c>
      <c r="Q208" s="31">
        <f>VLOOKUP($B208,AAFTE!$C$4:$F$300,4,0)</f>
        <v>17.666666666666668</v>
      </c>
      <c r="R208" s="9">
        <f t="shared" si="109"/>
        <v>190005.32683333335</v>
      </c>
      <c r="S208" s="9">
        <f>IFERROR(VLOOKUP($B208,'SpEd BEA Rates by Month'!$B$4:$I$380,8,0)," ")</f>
        <v>9352.19</v>
      </c>
      <c r="T208" s="9">
        <f t="shared" si="116"/>
        <v>10755.0185</v>
      </c>
      <c r="U208" s="31">
        <f>VLOOKUP($B208,AAFTE!$C$4:$G$300,5,0)</f>
        <v>16.416666666666668</v>
      </c>
      <c r="V208" s="9">
        <f t="shared" si="117"/>
        <v>176561.55370833335</v>
      </c>
    </row>
    <row r="209" spans="1:22" ht="15.75" thickBot="1" x14ac:dyDescent="0.3">
      <c r="A209" s="7" t="s">
        <v>182</v>
      </c>
      <c r="B209" s="7" t="s">
        <v>187</v>
      </c>
      <c r="C209" s="9">
        <v>8305.0400000000009</v>
      </c>
      <c r="D209" s="9">
        <v>9550.7960000000003</v>
      </c>
      <c r="E209" s="15">
        <v>32.5</v>
      </c>
      <c r="F209" s="22">
        <v>310400.87</v>
      </c>
      <c r="G209" s="22">
        <f>IFERROR(VLOOKUP(B209,'SpEd BEA Rates by Month'!$B$4:$C$380,2,0)," ")</f>
        <v>8865.07</v>
      </c>
      <c r="H209" s="9">
        <f t="shared" si="114"/>
        <v>10194.830499999998</v>
      </c>
      <c r="I209" s="15">
        <f>VLOOKUP(B209,AAFTE!$C$4:$D$300,2,0)</f>
        <v>32.333333333333336</v>
      </c>
      <c r="J209" s="22">
        <f t="shared" si="118"/>
        <v>329632.85283333331</v>
      </c>
      <c r="K209" s="22">
        <f>IFERROR(VLOOKUP($B209,'SpEd BEA Rates by Month'!$B$4:$F$380,5,0)," ")</f>
        <v>8865.07</v>
      </c>
      <c r="L209" s="9">
        <f t="shared" si="115"/>
        <v>10194.830499999998</v>
      </c>
      <c r="M209" s="15">
        <f>VLOOKUP($B209,AAFTE!$C$4:$E$300,3,0)</f>
        <v>34.333333333333336</v>
      </c>
      <c r="N209" s="9">
        <f t="shared" si="119"/>
        <v>350022.51383333327</v>
      </c>
      <c r="O209" s="9">
        <f>IFERROR(VLOOKUP($B209,'SpEd BEA Rates by Month'!$B$4:$I$380,8,0)," ")</f>
        <v>8905.5</v>
      </c>
      <c r="P209" s="9">
        <f t="shared" si="108"/>
        <v>10241.324999999999</v>
      </c>
      <c r="Q209" s="31">
        <f>VLOOKUP($B209,AAFTE!$C$4:$F$300,4,0)</f>
        <v>34.111111111111114</v>
      </c>
      <c r="R209" s="9">
        <f t="shared" si="109"/>
        <v>349342.97499999998</v>
      </c>
      <c r="S209" s="9">
        <f>IFERROR(VLOOKUP($B209,'SpEd BEA Rates by Month'!$B$4:$I$380,8,0)," ")</f>
        <v>8905.5</v>
      </c>
      <c r="T209" s="9">
        <f t="shared" si="116"/>
        <v>10241.324999999999</v>
      </c>
      <c r="U209" s="31">
        <f>VLOOKUP($B209,AAFTE!$C$4:$G$300,5,0)</f>
        <v>33.833333333333336</v>
      </c>
      <c r="V209" s="9">
        <f t="shared" si="117"/>
        <v>346498.16249999998</v>
      </c>
    </row>
    <row r="210" spans="1:22" ht="15.75" thickBot="1" x14ac:dyDescent="0.3">
      <c r="A210" s="7" t="s">
        <v>182</v>
      </c>
      <c r="B210" s="7" t="s">
        <v>188</v>
      </c>
      <c r="C210" s="9">
        <v>8522.06</v>
      </c>
      <c r="D210" s="9">
        <v>9800.3689999999988</v>
      </c>
      <c r="E210" s="15">
        <v>7</v>
      </c>
      <c r="F210" s="22">
        <v>68602.582999999984</v>
      </c>
      <c r="G210" s="22">
        <f>IFERROR(VLOOKUP(B210,'SpEd BEA Rates by Month'!$B$4:$C$380,2,0)," ")</f>
        <v>9224.23</v>
      </c>
      <c r="H210" s="9">
        <f t="shared" si="114"/>
        <v>10607.864499999998</v>
      </c>
      <c r="I210" s="15">
        <f>VLOOKUP(B210,AAFTE!$C$4:$D$300,2,0)</f>
        <v>7.333333333333333</v>
      </c>
      <c r="J210" s="22">
        <f t="shared" si="118"/>
        <v>77791.006333333309</v>
      </c>
      <c r="K210" s="22">
        <f>IFERROR(VLOOKUP($B210,'SpEd BEA Rates by Month'!$B$4:$F$380,5,0)," ")</f>
        <v>9224.23</v>
      </c>
      <c r="L210" s="9">
        <f t="shared" si="115"/>
        <v>10607.864499999998</v>
      </c>
      <c r="M210" s="15">
        <f>VLOOKUP($B210,AAFTE!$C$4:$E$300,3,0)</f>
        <v>11.5</v>
      </c>
      <c r="N210" s="9">
        <f t="shared" si="119"/>
        <v>121990.44174999997</v>
      </c>
      <c r="O210" s="9">
        <f>IFERROR(VLOOKUP($B210,'SpEd BEA Rates by Month'!$B$4:$I$380,8,0)," ")</f>
        <v>9240.35</v>
      </c>
      <c r="P210" s="9">
        <f t="shared" si="108"/>
        <v>10626.4025</v>
      </c>
      <c r="Q210" s="31">
        <f>VLOOKUP($B210,AAFTE!$C$4:$F$300,4,0)</f>
        <v>11.666666666666666</v>
      </c>
      <c r="R210" s="9">
        <f t="shared" si="109"/>
        <v>123974.69583333333</v>
      </c>
      <c r="S210" s="9">
        <f>IFERROR(VLOOKUP($B210,'SpEd BEA Rates by Month'!$B$4:$I$380,8,0)," ")</f>
        <v>9240.35</v>
      </c>
      <c r="T210" s="9">
        <f t="shared" si="116"/>
        <v>10626.4025</v>
      </c>
      <c r="U210" s="31">
        <f>VLOOKUP($B210,AAFTE!$C$4:$G$300,5,0)</f>
        <v>11.083333333333334</v>
      </c>
      <c r="V210" s="9">
        <f t="shared" si="117"/>
        <v>117775.96104166667</v>
      </c>
    </row>
    <row r="211" spans="1:22" ht="15.75" thickBot="1" x14ac:dyDescent="0.3">
      <c r="A211" s="7" t="s">
        <v>182</v>
      </c>
      <c r="B211" s="7" t="s">
        <v>189</v>
      </c>
      <c r="C211" s="9">
        <v>8759.68</v>
      </c>
      <c r="D211" s="9">
        <v>10073.632</v>
      </c>
      <c r="E211" s="15">
        <v>1.5</v>
      </c>
      <c r="F211" s="22">
        <v>15110.448</v>
      </c>
      <c r="G211" s="22">
        <f>IFERROR(VLOOKUP(B211,'SpEd BEA Rates by Month'!$B$4:$C$380,2,0)," ")</f>
        <v>9412.11</v>
      </c>
      <c r="H211" s="9">
        <f t="shared" si="114"/>
        <v>10823.9265</v>
      </c>
      <c r="I211" s="15">
        <f>VLOOKUP(B211,AAFTE!$C$4:$D$300,2,0)</f>
        <v>1.25</v>
      </c>
      <c r="J211" s="22">
        <f t="shared" si="118"/>
        <v>13529.908125</v>
      </c>
      <c r="K211" s="22">
        <f>IFERROR(VLOOKUP($B211,'SpEd BEA Rates by Month'!$B$4:$F$380,5,0)," ")</f>
        <v>9412.11</v>
      </c>
      <c r="L211" s="9">
        <f t="shared" si="115"/>
        <v>10823.9265</v>
      </c>
      <c r="M211" s="15">
        <f>VLOOKUP($B211,AAFTE!$C$4:$E$300,3,0)</f>
        <v>0.33333333333333331</v>
      </c>
      <c r="N211" s="9">
        <f t="shared" si="119"/>
        <v>3607.9754999999996</v>
      </c>
      <c r="O211" s="9">
        <f>IFERROR(VLOOKUP($B211,'SpEd BEA Rates by Month'!$B$4:$I$380,8,0)," ")</f>
        <v>9544.61</v>
      </c>
      <c r="P211" s="9">
        <f t="shared" si="108"/>
        <v>10976.3015</v>
      </c>
      <c r="Q211" s="31">
        <f>VLOOKUP($B211,AAFTE!$C$4:$F$300,4,0)</f>
        <v>0.55555555555555558</v>
      </c>
      <c r="R211" s="9">
        <f t="shared" si="109"/>
        <v>6097.9452777777778</v>
      </c>
      <c r="S211" s="9">
        <f>IFERROR(VLOOKUP($B211,'SpEd BEA Rates by Month'!$B$4:$I$380,8,0)," ")</f>
        <v>9544.61</v>
      </c>
      <c r="T211" s="9">
        <f t="shared" si="116"/>
        <v>10976.3015</v>
      </c>
      <c r="U211" s="31">
        <f>VLOOKUP($B211,AAFTE!$C$4:$G$300,5,0)</f>
        <v>0.41666666666666669</v>
      </c>
      <c r="V211" s="9">
        <f t="shared" si="117"/>
        <v>4573.4589583333336</v>
      </c>
    </row>
    <row r="212" spans="1:22" ht="15.75" thickBot="1" x14ac:dyDescent="0.3">
      <c r="A212" s="7" t="s">
        <v>182</v>
      </c>
      <c r="B212" s="7" t="s">
        <v>190</v>
      </c>
      <c r="C212" s="9">
        <v>8560.77</v>
      </c>
      <c r="D212" s="9">
        <v>9844.8855000000003</v>
      </c>
      <c r="E212" s="15">
        <v>14.25</v>
      </c>
      <c r="F212" s="22">
        <v>140289.61837499999</v>
      </c>
      <c r="G212" s="22">
        <f>IFERROR(VLOOKUP(B212,'SpEd BEA Rates by Month'!$B$4:$C$380,2,0)," ")</f>
        <v>9159.9</v>
      </c>
      <c r="H212" s="9">
        <f t="shared" si="114"/>
        <v>10533.884999999998</v>
      </c>
      <c r="I212" s="15">
        <f>VLOOKUP(B212,AAFTE!$C$4:$D$300,2,0)</f>
        <v>14.25</v>
      </c>
      <c r="J212" s="22">
        <f t="shared" si="118"/>
        <v>150107.86124999999</v>
      </c>
      <c r="K212" s="22">
        <f>IFERROR(VLOOKUP($B212,'SpEd BEA Rates by Month'!$B$4:$F$380,5,0)," ")</f>
        <v>9159.9</v>
      </c>
      <c r="L212" s="9">
        <f t="shared" si="115"/>
        <v>10533.884999999998</v>
      </c>
      <c r="M212" s="15">
        <f>VLOOKUP($B212,AAFTE!$C$4:$E$300,3,0)</f>
        <v>15</v>
      </c>
      <c r="N212" s="9">
        <f t="shared" si="119"/>
        <v>158008.27499999997</v>
      </c>
      <c r="O212" s="9">
        <f>IFERROR(VLOOKUP($B212,'SpEd BEA Rates by Month'!$B$4:$I$380,8,0)," ")</f>
        <v>9192.06</v>
      </c>
      <c r="P212" s="9">
        <f t="shared" si="108"/>
        <v>10570.868999999999</v>
      </c>
      <c r="Q212" s="31">
        <f>VLOOKUP($B212,AAFTE!$C$4:$F$300,4,0)</f>
        <v>14</v>
      </c>
      <c r="R212" s="9">
        <f t="shared" si="109"/>
        <v>147992.16599999997</v>
      </c>
      <c r="S212" s="9">
        <f>IFERROR(VLOOKUP($B212,'SpEd BEA Rates by Month'!$B$4:$I$380,8,0)," ")</f>
        <v>9192.06</v>
      </c>
      <c r="T212" s="9">
        <f t="shared" si="116"/>
        <v>10570.868999999999</v>
      </c>
      <c r="U212" s="31">
        <f>VLOOKUP($B212,AAFTE!$C$4:$G$300,5,0)</f>
        <v>14.25</v>
      </c>
      <c r="V212" s="9">
        <f t="shared" si="117"/>
        <v>150634.88324999998</v>
      </c>
    </row>
    <row r="213" spans="1:22" ht="15.75" thickBot="1" x14ac:dyDescent="0.3">
      <c r="A213" s="6" t="s">
        <v>359</v>
      </c>
      <c r="B213" s="6" t="s">
        <v>855</v>
      </c>
      <c r="C213" s="41"/>
      <c r="D213" s="13">
        <v>9765.2672991115487</v>
      </c>
      <c r="E213" s="34">
        <v>84.416666666666657</v>
      </c>
      <c r="F213" s="25">
        <v>824351.31449999986</v>
      </c>
      <c r="G213" s="26" t="str">
        <f>IFERROR(VLOOKUP(B213,'SpEd BEA Rates by Month'!$B$4:$C$380,2,0)," ")</f>
        <v xml:space="preserve"> </v>
      </c>
      <c r="H213" s="12">
        <f>J213/I213</f>
        <v>10502.604696183949</v>
      </c>
      <c r="I213" s="17">
        <f>SUM(I205:I212)</f>
        <v>85.166666666666671</v>
      </c>
      <c r="J213" s="26">
        <f>SUM(J205:J212)</f>
        <v>894471.83329166647</v>
      </c>
      <c r="K213" s="10"/>
      <c r="L213" s="11">
        <f>N213/M213</f>
        <v>10524.836587394955</v>
      </c>
      <c r="M213" s="27">
        <f>SUM(M205:M212)</f>
        <v>99.166666666666671</v>
      </c>
      <c r="N213" s="11">
        <f>SUM(N205:N212)</f>
        <v>1043712.9615833331</v>
      </c>
      <c r="O213" s="29"/>
      <c r="P213" s="29">
        <f>R213/Q213</f>
        <v>10549.112358267714</v>
      </c>
      <c r="Q213" s="32">
        <f>SUM(Q205:Q212)</f>
        <v>98.777777777777786</v>
      </c>
      <c r="R213" s="29">
        <f>SUM(R205:R212)</f>
        <v>1042017.8762777776</v>
      </c>
      <c r="S213" s="67"/>
      <c r="T213" s="67">
        <f>V213/U213</f>
        <v>10547.383414728683</v>
      </c>
      <c r="U213" s="68">
        <f>SUM(U205:U212)</f>
        <v>96.75</v>
      </c>
      <c r="V213" s="67">
        <f>SUM(V205:V212)</f>
        <v>1020459.345375</v>
      </c>
    </row>
    <row r="214" spans="1:22" ht="15.75" thickBot="1" x14ac:dyDescent="0.3">
      <c r="A214" s="6"/>
      <c r="B214" s="6" t="s">
        <v>379</v>
      </c>
      <c r="C214" s="41"/>
      <c r="D214" s="13">
        <v>773.0836611796642</v>
      </c>
      <c r="E214" s="16"/>
      <c r="F214" s="25"/>
      <c r="G214" s="26" t="str">
        <f>IFERROR(VLOOKUP(B214,'SpEd BEA Rates by Month'!$B$4:$C$380,2,0)," ")</f>
        <v xml:space="preserve"> </v>
      </c>
      <c r="H214" s="12">
        <f>(H213/12)*0.95</f>
        <v>831.45620511456264</v>
      </c>
      <c r="I214" s="17"/>
      <c r="J214" s="26"/>
      <c r="K214" s="10"/>
      <c r="L214" s="11">
        <f>(L213/12)*0.95</f>
        <v>833.21622983543398</v>
      </c>
      <c r="M214" s="27"/>
      <c r="N214" s="11"/>
      <c r="O214" s="29"/>
      <c r="P214" s="29">
        <f>(P213/12)*0.95</f>
        <v>835.13806169619397</v>
      </c>
      <c r="Q214" s="32"/>
      <c r="R214" s="29"/>
      <c r="S214" s="67"/>
      <c r="T214" s="67">
        <f>(T213/12)*0.95</f>
        <v>835.0011869993541</v>
      </c>
      <c r="U214" s="68"/>
      <c r="V214" s="67"/>
    </row>
    <row r="215" spans="1:22" ht="15.75" thickBot="1" x14ac:dyDescent="0.3">
      <c r="A215" s="7" t="s">
        <v>191</v>
      </c>
      <c r="B215" s="7" t="s">
        <v>192</v>
      </c>
      <c r="C215" s="9">
        <v>8570.52</v>
      </c>
      <c r="D215" s="9">
        <v>9856.098</v>
      </c>
      <c r="E215" s="15">
        <v>0.25</v>
      </c>
      <c r="F215" s="22">
        <v>2464.0245</v>
      </c>
      <c r="G215" s="22">
        <f>IFERROR(VLOOKUP(B215,'SpEd BEA Rates by Month'!$B$4:$C$380,2,0)," ")</f>
        <v>9333.2199999999993</v>
      </c>
      <c r="H215" s="9">
        <f t="shared" si="114"/>
        <v>10733.202999999998</v>
      </c>
      <c r="I215" s="15">
        <f>VLOOKUP(B215,AAFTE!$C$4:$D$300,2,0)</f>
        <v>0.16666666666666666</v>
      </c>
      <c r="J215" s="22">
        <f>H215*I215</f>
        <v>1788.8671666666662</v>
      </c>
      <c r="K215" s="22">
        <f>IFERROR(VLOOKUP($B215,'SpEd BEA Rates by Month'!$B$4:$F$380,5,0)," ")</f>
        <v>9333.2199999999993</v>
      </c>
      <c r="L215" s="9">
        <f t="shared" si="115"/>
        <v>10733.202999999998</v>
      </c>
      <c r="M215" s="15">
        <f>VLOOKUP($B215,AAFTE!$C$4:$E$300,3,0)</f>
        <v>0.33333333333333331</v>
      </c>
      <c r="N215" s="9">
        <f>L215*M215</f>
        <v>3577.7343333333324</v>
      </c>
      <c r="O215" s="9">
        <f>IFERROR(VLOOKUP($B215,'SpEd BEA Rates by Month'!$B$4:$I$380,8,0)," ")</f>
        <v>9364.16</v>
      </c>
      <c r="P215" s="9">
        <f t="shared" si="108"/>
        <v>10768.784</v>
      </c>
      <c r="Q215" s="31">
        <f>VLOOKUP($B215,AAFTE!$C$4:$F$300,4,0)</f>
        <v>0.55555555555555558</v>
      </c>
      <c r="R215" s="9">
        <f t="shared" si="109"/>
        <v>5982.6577777777775</v>
      </c>
      <c r="S215" s="9">
        <f>IFERROR(VLOOKUP($B215,'SpEd BEA Rates by Month'!$B$4:$I$380,8,0)," ")</f>
        <v>9364.16</v>
      </c>
      <c r="T215" s="9">
        <f t="shared" ref="T215:T220" si="120">S215*1.15</f>
        <v>10768.784</v>
      </c>
      <c r="U215" s="31">
        <f>VLOOKUP($B215,AAFTE!$C$4:$G$300,5,0)</f>
        <v>0.41666666666666669</v>
      </c>
      <c r="V215" s="9">
        <f t="shared" ref="V215:V220" si="121">T215*U215</f>
        <v>4486.9933333333338</v>
      </c>
    </row>
    <row r="216" spans="1:22" ht="15.75" thickBot="1" x14ac:dyDescent="0.3">
      <c r="A216" s="7" t="s">
        <v>191</v>
      </c>
      <c r="B216" s="7" t="s">
        <v>193</v>
      </c>
      <c r="C216" s="9">
        <v>8698.31</v>
      </c>
      <c r="D216" s="9">
        <v>10003.056499999999</v>
      </c>
      <c r="E216" s="15">
        <v>0</v>
      </c>
      <c r="F216" s="22">
        <v>0</v>
      </c>
      <c r="G216" s="22">
        <f>IFERROR(VLOOKUP(B216,'SpEd BEA Rates by Month'!$B$4:$C$380,2,0)," ")</f>
        <v>9107.93</v>
      </c>
      <c r="H216" s="9">
        <f t="shared" si="114"/>
        <v>10474.119499999999</v>
      </c>
      <c r="I216" s="15">
        <f>VLOOKUP(B216,AAFTE!$C$4:$D$300,2,0)</f>
        <v>0</v>
      </c>
      <c r="J216" s="22">
        <f t="shared" ref="J216:J220" si="122">H216*I216</f>
        <v>0</v>
      </c>
      <c r="K216" s="22">
        <f>IFERROR(VLOOKUP($B216,'SpEd BEA Rates by Month'!$B$4:$F$380,5,0)," ")</f>
        <v>9107.93</v>
      </c>
      <c r="L216" s="9">
        <f t="shared" si="115"/>
        <v>10474.119499999999</v>
      </c>
      <c r="M216" s="15">
        <f>VLOOKUP($B216,AAFTE!$C$4:$E$300,3,0)</f>
        <v>0</v>
      </c>
      <c r="N216" s="9">
        <f t="shared" ref="N216:N220" si="123">L216*M216</f>
        <v>0</v>
      </c>
      <c r="O216" s="9">
        <f>IFERROR(VLOOKUP($B216,'SpEd BEA Rates by Month'!$B$4:$I$380,8,0)," ")</f>
        <v>9062.7099999999991</v>
      </c>
      <c r="P216" s="9">
        <f t="shared" si="108"/>
        <v>10422.116499999998</v>
      </c>
      <c r="Q216" s="31">
        <f>VLOOKUP($B216,AAFTE!$C$4:$F$300,4,0)</f>
        <v>0</v>
      </c>
      <c r="R216" s="9">
        <f t="shared" si="109"/>
        <v>0</v>
      </c>
      <c r="S216" s="9">
        <f>IFERROR(VLOOKUP($B216,'SpEd BEA Rates by Month'!$B$4:$I$380,8,0)," ")</f>
        <v>9062.7099999999991</v>
      </c>
      <c r="T216" s="9">
        <f t="shared" si="120"/>
        <v>10422.116499999998</v>
      </c>
      <c r="U216" s="31">
        <f>VLOOKUP($B216,AAFTE!$C$4:$G$300,5,0)</f>
        <v>0</v>
      </c>
      <c r="V216" s="9">
        <f t="shared" si="121"/>
        <v>0</v>
      </c>
    </row>
    <row r="217" spans="1:22" ht="15.75" thickBot="1" x14ac:dyDescent="0.3">
      <c r="A217" s="7" t="s">
        <v>191</v>
      </c>
      <c r="B217" s="7" t="s">
        <v>194</v>
      </c>
      <c r="C217" s="9">
        <v>8576.49</v>
      </c>
      <c r="D217" s="9">
        <v>9862.9634999999998</v>
      </c>
      <c r="E217" s="15">
        <v>8.4166666666666661</v>
      </c>
      <c r="F217" s="22">
        <v>83013.276124999989</v>
      </c>
      <c r="G217" s="22">
        <f>IFERROR(VLOOKUP(B217,'SpEd BEA Rates by Month'!$B$4:$C$380,2,0)," ")</f>
        <v>9264.9699999999993</v>
      </c>
      <c r="H217" s="9">
        <f t="shared" si="114"/>
        <v>10654.715499999998</v>
      </c>
      <c r="I217" s="15">
        <f>VLOOKUP(B217,AAFTE!$C$4:$D$300,2,0)</f>
        <v>8.5</v>
      </c>
      <c r="J217" s="22">
        <f t="shared" si="122"/>
        <v>90565.081749999983</v>
      </c>
      <c r="K217" s="22">
        <f>IFERROR(VLOOKUP($B217,'SpEd BEA Rates by Month'!$B$4:$F$380,5,0)," ")</f>
        <v>9264.9699999999993</v>
      </c>
      <c r="L217" s="9">
        <f t="shared" si="115"/>
        <v>10654.715499999998</v>
      </c>
      <c r="M217" s="15">
        <f>VLOOKUP($B217,AAFTE!$C$4:$E$300,3,0)</f>
        <v>9.3333333333333339</v>
      </c>
      <c r="N217" s="9">
        <f t="shared" si="123"/>
        <v>99444.011333333328</v>
      </c>
      <c r="O217" s="9">
        <f>IFERROR(VLOOKUP($B217,'SpEd BEA Rates by Month'!$B$4:$I$380,8,0)," ")</f>
        <v>9257.68</v>
      </c>
      <c r="P217" s="9">
        <f t="shared" si="108"/>
        <v>10646.332</v>
      </c>
      <c r="Q217" s="31">
        <f>VLOOKUP($B217,AAFTE!$C$4:$F$300,4,0)</f>
        <v>8.7777777777777786</v>
      </c>
      <c r="R217" s="9">
        <f t="shared" si="109"/>
        <v>93451.136444444463</v>
      </c>
      <c r="S217" s="9">
        <f>IFERROR(VLOOKUP($B217,'SpEd BEA Rates by Month'!$B$4:$I$380,8,0)," ")</f>
        <v>9257.68</v>
      </c>
      <c r="T217" s="9">
        <f t="shared" si="120"/>
        <v>10646.332</v>
      </c>
      <c r="U217" s="31">
        <f>VLOOKUP($B217,AAFTE!$C$4:$G$300,5,0)</f>
        <v>8.75</v>
      </c>
      <c r="V217" s="9">
        <f t="shared" si="121"/>
        <v>93155.404999999999</v>
      </c>
    </row>
    <row r="218" spans="1:22" ht="15.75" thickBot="1" x14ac:dyDescent="0.3">
      <c r="A218" s="8" t="s">
        <v>191</v>
      </c>
      <c r="B218" s="7" t="s">
        <v>195</v>
      </c>
      <c r="C218" s="9">
        <v>8612.93</v>
      </c>
      <c r="D218" s="9">
        <v>9904.8694999999989</v>
      </c>
      <c r="E218" s="15">
        <v>6.833333333333333</v>
      </c>
      <c r="F218" s="22">
        <v>67683.274916666662</v>
      </c>
      <c r="G218" s="22">
        <f>IFERROR(VLOOKUP(B218,'SpEd BEA Rates by Month'!$B$4:$C$380,2,0)," ")</f>
        <v>9204.68</v>
      </c>
      <c r="H218" s="9">
        <f t="shared" si="114"/>
        <v>10585.382</v>
      </c>
      <c r="I218" s="15">
        <f>VLOOKUP(B218,AAFTE!$C$4:$D$300,2,0)</f>
        <v>6.333333333333333</v>
      </c>
      <c r="J218" s="22">
        <f t="shared" si="122"/>
        <v>67040.752666666667</v>
      </c>
      <c r="K218" s="22">
        <f>IFERROR(VLOOKUP($B218,'SpEd BEA Rates by Month'!$B$4:$F$380,5,0)," ")</f>
        <v>9204.68</v>
      </c>
      <c r="L218" s="9">
        <f t="shared" si="115"/>
        <v>10585.382</v>
      </c>
      <c r="M218" s="15">
        <f>VLOOKUP($B218,AAFTE!$C$4:$E$300,3,0)</f>
        <v>4.333333333333333</v>
      </c>
      <c r="N218" s="9">
        <f t="shared" si="123"/>
        <v>45869.988666666664</v>
      </c>
      <c r="O218" s="9">
        <f>IFERROR(VLOOKUP($B218,'SpEd BEA Rates by Month'!$B$4:$I$380,8,0)," ")</f>
        <v>9161.2199999999993</v>
      </c>
      <c r="P218" s="9">
        <f t="shared" si="108"/>
        <v>10535.402999999998</v>
      </c>
      <c r="Q218" s="31">
        <f>VLOOKUP($B218,AAFTE!$C$4:$F$300,4,0)</f>
        <v>4.5555555555555554</v>
      </c>
      <c r="R218" s="9">
        <f t="shared" si="109"/>
        <v>47994.613666666657</v>
      </c>
      <c r="S218" s="9">
        <f>IFERROR(VLOOKUP($B218,'SpEd BEA Rates by Month'!$B$4:$I$380,8,0)," ")</f>
        <v>9161.2199999999993</v>
      </c>
      <c r="T218" s="9">
        <f t="shared" si="120"/>
        <v>10535.402999999998</v>
      </c>
      <c r="U218" s="31">
        <f>VLOOKUP($B218,AAFTE!$C$4:$G$300,5,0)</f>
        <v>4.5</v>
      </c>
      <c r="V218" s="9">
        <f t="shared" si="121"/>
        <v>47409.313499999989</v>
      </c>
    </row>
    <row r="219" spans="1:22" ht="15.75" thickBot="1" x14ac:dyDescent="0.3">
      <c r="A219" s="7" t="s">
        <v>191</v>
      </c>
      <c r="B219" s="7" t="s">
        <v>196</v>
      </c>
      <c r="C219" s="9">
        <v>8664.34</v>
      </c>
      <c r="D219" s="9">
        <v>9963.991</v>
      </c>
      <c r="E219" s="15">
        <v>2.0833333333333335</v>
      </c>
      <c r="F219" s="22">
        <v>20758.314583333336</v>
      </c>
      <c r="G219" s="22">
        <f>IFERROR(VLOOKUP(B219,'SpEd BEA Rates by Month'!$B$4:$C$380,2,0)," ")</f>
        <v>9328.99</v>
      </c>
      <c r="H219" s="9">
        <f t="shared" si="114"/>
        <v>10728.338499999998</v>
      </c>
      <c r="I219" s="15">
        <f>VLOOKUP(B219,AAFTE!$C$4:$D$300,2,0)</f>
        <v>2</v>
      </c>
      <c r="J219" s="22">
        <f t="shared" si="122"/>
        <v>21456.676999999996</v>
      </c>
      <c r="K219" s="22">
        <f>IFERROR(VLOOKUP($B219,'SpEd BEA Rates by Month'!$B$4:$F$380,5,0)," ")</f>
        <v>9328.99</v>
      </c>
      <c r="L219" s="9">
        <f t="shared" si="115"/>
        <v>10728.338499999998</v>
      </c>
      <c r="M219" s="15">
        <f>VLOOKUP($B219,AAFTE!$C$4:$E$300,3,0)</f>
        <v>3.5</v>
      </c>
      <c r="N219" s="9">
        <f t="shared" si="123"/>
        <v>37549.184749999993</v>
      </c>
      <c r="O219" s="9">
        <f>IFERROR(VLOOKUP($B219,'SpEd BEA Rates by Month'!$B$4:$I$380,8,0)," ")</f>
        <v>9106.5</v>
      </c>
      <c r="P219" s="9">
        <f t="shared" si="108"/>
        <v>10472.474999999999</v>
      </c>
      <c r="Q219" s="31">
        <f>VLOOKUP($B219,AAFTE!$C$4:$F$300,4,0)</f>
        <v>4.333333333333333</v>
      </c>
      <c r="R219" s="9">
        <f t="shared" si="109"/>
        <v>45380.724999999991</v>
      </c>
      <c r="S219" s="9">
        <f>IFERROR(VLOOKUP($B219,'SpEd BEA Rates by Month'!$B$4:$I$380,8,0)," ")</f>
        <v>9106.5</v>
      </c>
      <c r="T219" s="9">
        <f t="shared" si="120"/>
        <v>10472.474999999999</v>
      </c>
      <c r="U219" s="31">
        <f>VLOOKUP($B219,AAFTE!$C$4:$G$300,5,0)</f>
        <v>3.75</v>
      </c>
      <c r="V219" s="9">
        <f t="shared" si="121"/>
        <v>39271.781249999993</v>
      </c>
    </row>
    <row r="220" spans="1:22" ht="15.75" thickBot="1" x14ac:dyDescent="0.3">
      <c r="A220" s="7" t="s">
        <v>191</v>
      </c>
      <c r="B220" s="7" t="s">
        <v>197</v>
      </c>
      <c r="C220" s="9">
        <v>8600.8700000000008</v>
      </c>
      <c r="D220" s="9">
        <v>9891.0005000000001</v>
      </c>
      <c r="E220" s="15">
        <v>2.0833333333333335</v>
      </c>
      <c r="F220" s="22">
        <v>20606.25104166667</v>
      </c>
      <c r="G220" s="22">
        <f>IFERROR(VLOOKUP(B220,'SpEd BEA Rates by Month'!$B$4:$C$380,2,0)," ")</f>
        <v>9259.32</v>
      </c>
      <c r="H220" s="9">
        <f t="shared" si="114"/>
        <v>10648.217999999999</v>
      </c>
      <c r="I220" s="15">
        <f>VLOOKUP(B220,AAFTE!$C$4:$D$300,2,0)</f>
        <v>2.1666666666666665</v>
      </c>
      <c r="J220" s="22">
        <f t="shared" si="122"/>
        <v>23071.138999999996</v>
      </c>
      <c r="K220" s="22">
        <f>IFERROR(VLOOKUP($B220,'SpEd BEA Rates by Month'!$B$4:$F$380,5,0)," ")</f>
        <v>9259.32</v>
      </c>
      <c r="L220" s="9">
        <f t="shared" si="115"/>
        <v>10648.217999999999</v>
      </c>
      <c r="M220" s="15">
        <f>VLOOKUP($B220,AAFTE!$C$4:$E$300,3,0)</f>
        <v>1.5</v>
      </c>
      <c r="N220" s="9">
        <f t="shared" si="123"/>
        <v>15972.326999999997</v>
      </c>
      <c r="O220" s="9">
        <f>IFERROR(VLOOKUP($B220,'SpEd BEA Rates by Month'!$B$4:$I$380,8,0)," ")</f>
        <v>9301.4599999999991</v>
      </c>
      <c r="P220" s="9">
        <f t="shared" si="108"/>
        <v>10696.678999999998</v>
      </c>
      <c r="Q220" s="31">
        <f>VLOOKUP($B220,AAFTE!$C$4:$F$300,4,0)</f>
        <v>2</v>
      </c>
      <c r="R220" s="9">
        <f t="shared" si="109"/>
        <v>21393.357999999997</v>
      </c>
      <c r="S220" s="9">
        <f>IFERROR(VLOOKUP($B220,'SpEd BEA Rates by Month'!$B$4:$I$380,8,0)," ")</f>
        <v>9301.4599999999991</v>
      </c>
      <c r="T220" s="9">
        <f t="shared" si="120"/>
        <v>10696.678999999998</v>
      </c>
      <c r="U220" s="31">
        <f>VLOOKUP($B220,AAFTE!$C$4:$G$300,5,0)</f>
        <v>2.25</v>
      </c>
      <c r="V220" s="9">
        <f t="shared" si="121"/>
        <v>24067.527749999997</v>
      </c>
    </row>
    <row r="221" spans="1:22" ht="15.75" thickBot="1" x14ac:dyDescent="0.3">
      <c r="A221" s="6" t="s">
        <v>360</v>
      </c>
      <c r="B221" s="6" t="s">
        <v>855</v>
      </c>
      <c r="C221" s="41"/>
      <c r="D221" s="13">
        <v>9891.1088728813556</v>
      </c>
      <c r="E221" s="34">
        <v>19.666666666666664</v>
      </c>
      <c r="F221" s="25">
        <v>194525.14116666664</v>
      </c>
      <c r="G221" s="26" t="str">
        <f>IFERROR(VLOOKUP(B221,'SpEd BEA Rates by Month'!$B$4:$C$380,2,0)," ")</f>
        <v xml:space="preserve"> </v>
      </c>
      <c r="H221" s="12">
        <f>J221/I221</f>
        <v>10639.435699999998</v>
      </c>
      <c r="I221" s="17">
        <f>SUM(I215:I220)</f>
        <v>19.166666666666668</v>
      </c>
      <c r="J221" s="26">
        <f>SUM(J215:J220)</f>
        <v>203922.51758333331</v>
      </c>
      <c r="K221" s="10"/>
      <c r="L221" s="11">
        <f>N221/M221</f>
        <v>10653.328741228068</v>
      </c>
      <c r="M221" s="27">
        <f>SUM(M215:M220)</f>
        <v>19</v>
      </c>
      <c r="N221" s="11">
        <f>SUM(N215:N220)</f>
        <v>202413.2460833333</v>
      </c>
      <c r="O221" s="29"/>
      <c r="P221" s="29">
        <f>R221/Q221</f>
        <v>10592.430868131869</v>
      </c>
      <c r="Q221" s="32">
        <f>SUM(Q215:Q220)</f>
        <v>20.222222222222221</v>
      </c>
      <c r="R221" s="29">
        <f>SUM(R215:R220)</f>
        <v>214202.49088888889</v>
      </c>
      <c r="S221" s="67"/>
      <c r="T221" s="67">
        <f>V221/U221</f>
        <v>10596.153601694916</v>
      </c>
      <c r="U221" s="68">
        <f>SUM(U215:U220)</f>
        <v>19.666666666666664</v>
      </c>
      <c r="V221" s="67">
        <f>SUM(V215:V220)</f>
        <v>208391.02083333331</v>
      </c>
    </row>
    <row r="222" spans="1:22" ht="15.75" thickBot="1" x14ac:dyDescent="0.3">
      <c r="A222" s="6"/>
      <c r="B222" s="6" t="s">
        <v>379</v>
      </c>
      <c r="C222" s="41"/>
      <c r="D222" s="13">
        <v>783.04611910310723</v>
      </c>
      <c r="E222" s="16"/>
      <c r="F222" s="25"/>
      <c r="G222" s="26" t="str">
        <f>IFERROR(VLOOKUP(B222,'SpEd BEA Rates by Month'!$B$4:$C$380,2,0)," ")</f>
        <v xml:space="preserve"> </v>
      </c>
      <c r="H222" s="12">
        <f>(H221/12)*0.95</f>
        <v>842.28865958333324</v>
      </c>
      <c r="I222" s="17"/>
      <c r="J222" s="26"/>
      <c r="K222" s="10"/>
      <c r="L222" s="11">
        <f>(L221/12)*0.95</f>
        <v>843.38852534722207</v>
      </c>
      <c r="M222" s="27"/>
      <c r="N222" s="11"/>
      <c r="O222" s="29"/>
      <c r="P222" s="29">
        <f>(P221/12)*0.95</f>
        <v>838.56744372710625</v>
      </c>
      <c r="Q222" s="32"/>
      <c r="R222" s="29"/>
      <c r="S222" s="67"/>
      <c r="T222" s="67">
        <f>(T221/12)*0.95</f>
        <v>838.86216013418084</v>
      </c>
      <c r="U222" s="68"/>
      <c r="V222" s="67"/>
    </row>
    <row r="223" spans="1:22" ht="15.75" thickBot="1" x14ac:dyDescent="0.3">
      <c r="A223" s="7" t="s">
        <v>198</v>
      </c>
      <c r="B223" s="7" t="s">
        <v>199</v>
      </c>
      <c r="C223" s="9">
        <v>8509.15</v>
      </c>
      <c r="D223" s="9">
        <v>9785.5224999999991</v>
      </c>
      <c r="E223" s="15">
        <v>0.41666666666666669</v>
      </c>
      <c r="F223" s="22">
        <v>4077.3010416666666</v>
      </c>
      <c r="G223" s="22">
        <f>IFERROR(VLOOKUP(B223,'SpEd BEA Rates by Month'!$B$4:$C$380,2,0)," ")</f>
        <v>9139.4699999999993</v>
      </c>
      <c r="H223" s="9">
        <f t="shared" si="114"/>
        <v>10510.390499999998</v>
      </c>
      <c r="I223" s="15">
        <f>VLOOKUP(B223,AAFTE!$C$4:$D$300,2,0)</f>
        <v>0.44444444444444442</v>
      </c>
      <c r="J223" s="22">
        <f>H223*I223</f>
        <v>4671.2846666666655</v>
      </c>
      <c r="K223" s="22">
        <f>IFERROR(VLOOKUP($B223,'SpEd BEA Rates by Month'!$B$4:$F$380,5,0)," ")</f>
        <v>9139.4699999999993</v>
      </c>
      <c r="L223" s="9">
        <f t="shared" si="115"/>
        <v>10510.390499999998</v>
      </c>
      <c r="M223" s="15">
        <f>VLOOKUP($B223,AAFTE!$C$4:$E$300,3,0)</f>
        <v>0.6</v>
      </c>
      <c r="N223" s="9">
        <f>L223*M223</f>
        <v>6306.2342999999983</v>
      </c>
      <c r="O223" s="9">
        <f>IFERROR(VLOOKUP($B223,'SpEd BEA Rates by Month'!$B$4:$I$380,8,0)," ")</f>
        <v>9148.67</v>
      </c>
      <c r="P223" s="9">
        <f t="shared" si="108"/>
        <v>10520.970499999999</v>
      </c>
      <c r="Q223" s="31">
        <f>VLOOKUP($B223,AAFTE!$C$4:$F$300,4,0)</f>
        <v>1</v>
      </c>
      <c r="R223" s="9">
        <f t="shared" si="109"/>
        <v>10520.970499999999</v>
      </c>
      <c r="S223" s="9">
        <f>IFERROR(VLOOKUP($B223,'SpEd BEA Rates by Month'!$B$4:$I$380,8,0)," ")</f>
        <v>9148.67</v>
      </c>
      <c r="T223" s="9">
        <f t="shared" ref="T223:T225" si="124">S223*1.15</f>
        <v>10520.970499999999</v>
      </c>
      <c r="U223" s="31">
        <f>VLOOKUP($B223,AAFTE!$C$4:$G$300,5,0)</f>
        <v>0.75</v>
      </c>
      <c r="V223" s="9">
        <f t="shared" ref="V223:V225" si="125">T223*U223</f>
        <v>7890.7278749999996</v>
      </c>
    </row>
    <row r="224" spans="1:22" ht="15.75" thickBot="1" x14ac:dyDescent="0.3">
      <c r="A224" s="7" t="s">
        <v>198</v>
      </c>
      <c r="B224" s="7" t="s">
        <v>200</v>
      </c>
      <c r="C224" s="9">
        <v>8560.81</v>
      </c>
      <c r="D224" s="9">
        <v>9844.9314999999988</v>
      </c>
      <c r="E224" s="15">
        <v>3.0833333333333335</v>
      </c>
      <c r="F224" s="22">
        <v>30355.20545833333</v>
      </c>
      <c r="G224" s="22">
        <f>IFERROR(VLOOKUP(B224,'SpEd BEA Rates by Month'!$B$4:$C$380,2,0)," ")</f>
        <v>9158.4599999999991</v>
      </c>
      <c r="H224" s="9">
        <f t="shared" si="114"/>
        <v>10532.228999999998</v>
      </c>
      <c r="I224" s="15">
        <f>VLOOKUP(B224,AAFTE!$C$4:$D$300,2,0)</f>
        <v>3.25</v>
      </c>
      <c r="J224" s="22">
        <f t="shared" ref="J224:J225" si="126">H224*I224</f>
        <v>34229.744249999989</v>
      </c>
      <c r="K224" s="22">
        <f>IFERROR(VLOOKUP($B224,'SpEd BEA Rates by Month'!$B$4:$F$380,5,0)," ")</f>
        <v>9158.4599999999991</v>
      </c>
      <c r="L224" s="9">
        <f t="shared" si="115"/>
        <v>10532.228999999998</v>
      </c>
      <c r="M224" s="15">
        <f>VLOOKUP($B224,AAFTE!$C$4:$E$300,3,0)</f>
        <v>3.6666666666666665</v>
      </c>
      <c r="N224" s="9">
        <f t="shared" ref="N224:N225" si="127">L224*M224</f>
        <v>38618.172999999988</v>
      </c>
      <c r="O224" s="9">
        <f>IFERROR(VLOOKUP($B224,'SpEd BEA Rates by Month'!$B$4:$I$380,8,0)," ")</f>
        <v>9186.7199999999993</v>
      </c>
      <c r="P224" s="9">
        <f t="shared" si="108"/>
        <v>10564.727999999999</v>
      </c>
      <c r="Q224" s="31">
        <f>VLOOKUP($B224,AAFTE!$C$4:$F$300,4,0)</f>
        <v>4.4444444444444446</v>
      </c>
      <c r="R224" s="9">
        <f t="shared" si="109"/>
        <v>46954.346666666665</v>
      </c>
      <c r="S224" s="9">
        <f>IFERROR(VLOOKUP($B224,'SpEd BEA Rates by Month'!$B$4:$I$380,8,0)," ")</f>
        <v>9186.7199999999993</v>
      </c>
      <c r="T224" s="9">
        <f t="shared" si="124"/>
        <v>10564.727999999999</v>
      </c>
      <c r="U224" s="31">
        <f>VLOOKUP($B224,AAFTE!$C$4:$G$300,5,0)</f>
        <v>4.333333333333333</v>
      </c>
      <c r="V224" s="9">
        <f t="shared" si="125"/>
        <v>45780.48799999999</v>
      </c>
    </row>
    <row r="225" spans="1:22" ht="15.75" thickBot="1" x14ac:dyDescent="0.3">
      <c r="A225" s="7" t="s">
        <v>198</v>
      </c>
      <c r="B225" s="7" t="s">
        <v>201</v>
      </c>
      <c r="C225" s="9">
        <v>8697.6299999999992</v>
      </c>
      <c r="D225" s="9">
        <v>10002.274499999998</v>
      </c>
      <c r="E225" s="15">
        <v>0</v>
      </c>
      <c r="F225" s="22">
        <v>0</v>
      </c>
      <c r="G225" s="22">
        <f>IFERROR(VLOOKUP(B225,'SpEd BEA Rates by Month'!$B$4:$C$380,2,0)," ")</f>
        <v>9340.08</v>
      </c>
      <c r="H225" s="9">
        <f t="shared" si="114"/>
        <v>10741.091999999999</v>
      </c>
      <c r="I225" s="15">
        <f>VLOOKUP(B225,AAFTE!$C$4:$D$300,2,0)</f>
        <v>0</v>
      </c>
      <c r="J225" s="22">
        <f t="shared" si="126"/>
        <v>0</v>
      </c>
      <c r="K225" s="22">
        <f>IFERROR(VLOOKUP($B225,'SpEd BEA Rates by Month'!$B$4:$F$380,5,0)," ")</f>
        <v>9340.08</v>
      </c>
      <c r="L225" s="9">
        <f t="shared" si="115"/>
        <v>10741.091999999999</v>
      </c>
      <c r="M225" s="15">
        <f>VLOOKUP($B225,AAFTE!$C$4:$E$300,3,0)</f>
        <v>0</v>
      </c>
      <c r="N225" s="9">
        <f t="shared" si="127"/>
        <v>0</v>
      </c>
      <c r="O225" s="9">
        <f>IFERROR(VLOOKUP($B225,'SpEd BEA Rates by Month'!$B$4:$I$380,8,0)," ")</f>
        <v>9346.61</v>
      </c>
      <c r="P225" s="9">
        <f t="shared" si="108"/>
        <v>10748.601500000001</v>
      </c>
      <c r="Q225" s="31">
        <f>VLOOKUP($B225,AAFTE!$C$4:$F$300,4,0)</f>
        <v>0</v>
      </c>
      <c r="R225" s="9">
        <f t="shared" si="109"/>
        <v>0</v>
      </c>
      <c r="S225" s="9">
        <f>IFERROR(VLOOKUP($B225,'SpEd BEA Rates by Month'!$B$4:$I$380,8,0)," ")</f>
        <v>9346.61</v>
      </c>
      <c r="T225" s="9">
        <f t="shared" si="124"/>
        <v>10748.601500000001</v>
      </c>
      <c r="U225" s="31">
        <f>VLOOKUP($B225,AAFTE!$C$4:$G$300,5,0)</f>
        <v>0</v>
      </c>
      <c r="V225" s="9">
        <f t="shared" si="125"/>
        <v>0</v>
      </c>
    </row>
    <row r="226" spans="1:22" ht="15.75" thickBot="1" x14ac:dyDescent="0.3">
      <c r="A226" s="6" t="s">
        <v>361</v>
      </c>
      <c r="B226" s="6" t="s">
        <v>855</v>
      </c>
      <c r="C226" s="41"/>
      <c r="D226" s="13">
        <v>9837.8589999999986</v>
      </c>
      <c r="E226" s="34">
        <v>3.5</v>
      </c>
      <c r="F226" s="25">
        <v>34432.506499999996</v>
      </c>
      <c r="G226" s="26" t="str">
        <f>IFERROR(VLOOKUP(B226,'SpEd BEA Rates by Month'!$B$4:$C$380,2,0)," ")</f>
        <v xml:space="preserve"> </v>
      </c>
      <c r="H226" s="12">
        <f>J226/I226</f>
        <v>10529.601812030072</v>
      </c>
      <c r="I226" s="17">
        <f>SUM(I223:I225)</f>
        <v>3.6944444444444446</v>
      </c>
      <c r="J226" s="26">
        <f>SUM(J223:J225)</f>
        <v>38901.028916666655</v>
      </c>
      <c r="K226" s="10"/>
      <c r="L226" s="11">
        <f>N226/M226</f>
        <v>10529.157960937497</v>
      </c>
      <c r="M226" s="27">
        <f>SUM(M223:M225)</f>
        <v>4.2666666666666666</v>
      </c>
      <c r="N226" s="11">
        <f>SUM(N223:N225)</f>
        <v>44924.407299999984</v>
      </c>
      <c r="O226" s="29"/>
      <c r="P226" s="29">
        <f>R226/Q226</f>
        <v>10556.690908163264</v>
      </c>
      <c r="Q226" s="32">
        <f>SUM(Q223:Q225)</f>
        <v>5.4444444444444446</v>
      </c>
      <c r="R226" s="29">
        <f>SUM(R223:R225)</f>
        <v>57475.31716666666</v>
      </c>
      <c r="S226" s="67"/>
      <c r="T226" s="67">
        <f>V226/U226</f>
        <v>10558.271975409834</v>
      </c>
      <c r="U226" s="68">
        <f>SUM(U223:U225)</f>
        <v>5.083333333333333</v>
      </c>
      <c r="V226" s="67">
        <f>SUM(V223:V225)</f>
        <v>53671.215874999987</v>
      </c>
    </row>
    <row r="227" spans="1:22" ht="15.75" thickBot="1" x14ac:dyDescent="0.3">
      <c r="A227" s="6"/>
      <c r="B227" s="6" t="s">
        <v>379</v>
      </c>
      <c r="C227" s="41"/>
      <c r="D227" s="13">
        <v>778.83050416666651</v>
      </c>
      <c r="E227" s="16"/>
      <c r="F227" s="25"/>
      <c r="G227" s="26" t="str">
        <f>IFERROR(VLOOKUP(B227,'SpEd BEA Rates by Month'!$B$4:$C$380,2,0)," ")</f>
        <v xml:space="preserve"> </v>
      </c>
      <c r="H227" s="12">
        <f>(H226/12)*0.95</f>
        <v>833.59347678571396</v>
      </c>
      <c r="I227" s="17"/>
      <c r="J227" s="26"/>
      <c r="K227" s="10"/>
      <c r="L227" s="11">
        <f>(L226/12)*0.95</f>
        <v>833.5583385742184</v>
      </c>
      <c r="M227" s="27"/>
      <c r="N227" s="11"/>
      <c r="O227" s="29"/>
      <c r="P227" s="29">
        <f>(P226/12)*0.95</f>
        <v>835.73803022959169</v>
      </c>
      <c r="Q227" s="32"/>
      <c r="R227" s="29"/>
      <c r="S227" s="67"/>
      <c r="T227" s="67">
        <f>(T226/12)*0.95</f>
        <v>835.86319805327855</v>
      </c>
      <c r="U227" s="68"/>
      <c r="V227" s="67"/>
    </row>
    <row r="228" spans="1:22" ht="15.75" thickBot="1" x14ac:dyDescent="0.3">
      <c r="A228" s="7" t="s">
        <v>202</v>
      </c>
      <c r="B228" s="7" t="s">
        <v>203</v>
      </c>
      <c r="C228" s="9">
        <v>8649.52</v>
      </c>
      <c r="D228" s="9">
        <v>9946.9480000000003</v>
      </c>
      <c r="E228" s="15">
        <v>128.83333333333334</v>
      </c>
      <c r="F228" s="22">
        <v>1281498.4673333336</v>
      </c>
      <c r="G228" s="22">
        <f>IFERROR(VLOOKUP(B228,'SpEd BEA Rates by Month'!$B$4:$C$380,2,0)," ")</f>
        <v>9273.7000000000007</v>
      </c>
      <c r="H228" s="9">
        <f t="shared" si="114"/>
        <v>10664.754999999999</v>
      </c>
      <c r="I228" s="15">
        <f>VLOOKUP(B228,AAFTE!$C$4:$D$300,2,0)</f>
        <v>129.33333333333334</v>
      </c>
      <c r="J228" s="22">
        <f>H228*I228</f>
        <v>1379308.3133333332</v>
      </c>
      <c r="K228" s="22">
        <f>IFERROR(VLOOKUP($B228,'SpEd BEA Rates by Month'!$B$4:$F$380,5,0)," ")</f>
        <v>9273.7000000000007</v>
      </c>
      <c r="L228" s="9">
        <f t="shared" si="115"/>
        <v>10664.754999999999</v>
      </c>
      <c r="M228" s="15">
        <f>VLOOKUP($B228,AAFTE!$C$4:$E$300,3,0)</f>
        <v>162.33333333333334</v>
      </c>
      <c r="N228" s="9">
        <f>L228*M228</f>
        <v>1731245.2283333333</v>
      </c>
      <c r="O228" s="9">
        <f>IFERROR(VLOOKUP($B228,'SpEd BEA Rates by Month'!$B$4:$I$380,8,0)," ")</f>
        <v>9286.6299999999992</v>
      </c>
      <c r="P228" s="9">
        <f t="shared" si="108"/>
        <v>10679.624499999998</v>
      </c>
      <c r="Q228" s="31">
        <f>VLOOKUP($B228,AAFTE!$C$4:$F$300,4,0)</f>
        <v>162.55555555555554</v>
      </c>
      <c r="R228" s="9">
        <f t="shared" si="109"/>
        <v>1736032.2937222219</v>
      </c>
      <c r="S228" s="9">
        <f>IFERROR(VLOOKUP($B228,'SpEd BEA Rates by Month'!$B$4:$I$380,8,0)," ")</f>
        <v>9286.6299999999992</v>
      </c>
      <c r="T228" s="9">
        <f t="shared" ref="T228:T242" si="128">S228*1.15</f>
        <v>10679.624499999998</v>
      </c>
      <c r="U228" s="31">
        <f>VLOOKUP($B228,AAFTE!$C$4:$G$300,5,0)</f>
        <v>154.25</v>
      </c>
      <c r="V228" s="9">
        <f t="shared" ref="V228:V242" si="129">T228*U228</f>
        <v>1647332.0791249997</v>
      </c>
    </row>
    <row r="229" spans="1:22" ht="15.75" thickBot="1" x14ac:dyDescent="0.3">
      <c r="A229" s="7" t="s">
        <v>202</v>
      </c>
      <c r="B229" s="7" t="s">
        <v>204</v>
      </c>
      <c r="C229" s="9">
        <v>9426.77</v>
      </c>
      <c r="D229" s="9">
        <v>10840.7855</v>
      </c>
      <c r="E229" s="15">
        <v>1.1666666666666667</v>
      </c>
      <c r="F229" s="22">
        <v>12647.583083333335</v>
      </c>
      <c r="G229" s="22">
        <f>IFERROR(VLOOKUP(B229,'SpEd BEA Rates by Month'!$B$4:$C$380,2,0)," ")</f>
        <v>10053.02</v>
      </c>
      <c r="H229" s="9">
        <f t="shared" si="114"/>
        <v>11560.973</v>
      </c>
      <c r="I229" s="15">
        <f>VLOOKUP(B229,AAFTE!$C$4:$D$300,2,0)</f>
        <v>1.25</v>
      </c>
      <c r="J229" s="22">
        <f t="shared" ref="J229:J242" si="130">H229*I229</f>
        <v>14451.216249999999</v>
      </c>
      <c r="K229" s="22">
        <f>IFERROR(VLOOKUP($B229,'SpEd BEA Rates by Month'!$B$4:$F$380,5,0)," ")</f>
        <v>10053.02</v>
      </c>
      <c r="L229" s="9">
        <f t="shared" si="115"/>
        <v>11560.973</v>
      </c>
      <c r="M229" s="15">
        <f>VLOOKUP($B229,AAFTE!$C$4:$E$300,3,0)</f>
        <v>1.8333333333333333</v>
      </c>
      <c r="N229" s="9">
        <f t="shared" ref="N229:N242" si="131">L229*M229</f>
        <v>21195.117166666667</v>
      </c>
      <c r="O229" s="9">
        <f>IFERROR(VLOOKUP($B229,'SpEd BEA Rates by Month'!$B$4:$I$380,8,0)," ")</f>
        <v>10101.77</v>
      </c>
      <c r="P229" s="9">
        <f t="shared" si="108"/>
        <v>11617.0355</v>
      </c>
      <c r="Q229" s="31">
        <f>VLOOKUP($B229,AAFTE!$C$4:$F$300,4,0)</f>
        <v>2</v>
      </c>
      <c r="R229" s="9">
        <f t="shared" si="109"/>
        <v>23234.071</v>
      </c>
      <c r="S229" s="9">
        <f>IFERROR(VLOOKUP($B229,'SpEd BEA Rates by Month'!$B$4:$I$380,8,0)," ")</f>
        <v>10101.77</v>
      </c>
      <c r="T229" s="9">
        <f t="shared" si="128"/>
        <v>11617.0355</v>
      </c>
      <c r="U229" s="31">
        <f>VLOOKUP($B229,AAFTE!$C$4:$G$300,5,0)</f>
        <v>2</v>
      </c>
      <c r="V229" s="9">
        <f t="shared" si="129"/>
        <v>23234.071</v>
      </c>
    </row>
    <row r="230" spans="1:22" ht="15.75" thickBot="1" x14ac:dyDescent="0.3">
      <c r="A230" s="7" t="s">
        <v>202</v>
      </c>
      <c r="B230" s="7" t="s">
        <v>205</v>
      </c>
      <c r="C230" s="9">
        <v>8987.3700000000008</v>
      </c>
      <c r="D230" s="9">
        <v>10335.4755</v>
      </c>
      <c r="E230" s="15">
        <v>171.08333333333334</v>
      </c>
      <c r="F230" s="22">
        <v>1768227.6001250001</v>
      </c>
      <c r="G230" s="22">
        <f>IFERROR(VLOOKUP(B230,'SpEd BEA Rates by Month'!$B$4:$C$380,2,0)," ")</f>
        <v>9644.4500000000007</v>
      </c>
      <c r="H230" s="9">
        <f t="shared" si="114"/>
        <v>11091.1175</v>
      </c>
      <c r="I230" s="15">
        <f>VLOOKUP(B230,AAFTE!$C$4:$D$300,2,0)</f>
        <v>173.66666666666666</v>
      </c>
      <c r="J230" s="22">
        <f t="shared" si="130"/>
        <v>1926157.4058333333</v>
      </c>
      <c r="K230" s="22">
        <f>IFERROR(VLOOKUP($B230,'SpEd BEA Rates by Month'!$B$4:$F$380,5,0)," ")</f>
        <v>9644.4500000000007</v>
      </c>
      <c r="L230" s="9">
        <f t="shared" si="115"/>
        <v>11091.1175</v>
      </c>
      <c r="M230" s="15">
        <f>VLOOKUP($B230,AAFTE!$C$4:$E$300,3,0)</f>
        <v>209.5</v>
      </c>
      <c r="N230" s="9">
        <f t="shared" si="131"/>
        <v>2323589.11625</v>
      </c>
      <c r="O230" s="9">
        <f>IFERROR(VLOOKUP($B230,'SpEd BEA Rates by Month'!$B$4:$I$380,8,0)," ")</f>
        <v>9719.18</v>
      </c>
      <c r="P230" s="9">
        <f t="shared" si="108"/>
        <v>11177.056999999999</v>
      </c>
      <c r="Q230" s="31">
        <f>VLOOKUP($B230,AAFTE!$C$4:$F$300,4,0)</f>
        <v>213.22222222222223</v>
      </c>
      <c r="R230" s="9">
        <f t="shared" si="109"/>
        <v>2383196.9314444442</v>
      </c>
      <c r="S230" s="9">
        <f>IFERROR(VLOOKUP($B230,'SpEd BEA Rates by Month'!$B$4:$I$380,8,0)," ")</f>
        <v>9719.18</v>
      </c>
      <c r="T230" s="9">
        <f t="shared" si="128"/>
        <v>11177.056999999999</v>
      </c>
      <c r="U230" s="31">
        <f>VLOOKUP($B230,AAFTE!$C$4:$G$300,5,0)</f>
        <v>208.08333333333334</v>
      </c>
      <c r="V230" s="9">
        <f t="shared" si="129"/>
        <v>2325759.2774166665</v>
      </c>
    </row>
    <row r="231" spans="1:22" ht="15.75" thickBot="1" x14ac:dyDescent="0.3">
      <c r="A231" s="7" t="s">
        <v>202</v>
      </c>
      <c r="B231" s="7" t="s">
        <v>206</v>
      </c>
      <c r="C231" s="9">
        <v>9754.2999999999993</v>
      </c>
      <c r="D231" s="9">
        <v>11217.444999999998</v>
      </c>
      <c r="E231" s="15">
        <v>12.333333333333334</v>
      </c>
      <c r="F231" s="22">
        <v>138348.48833333331</v>
      </c>
      <c r="G231" s="22">
        <f>IFERROR(VLOOKUP(B231,'SpEd BEA Rates by Month'!$B$4:$C$380,2,0)," ")</f>
        <v>10500.68</v>
      </c>
      <c r="H231" s="9">
        <f t="shared" si="114"/>
        <v>12075.781999999999</v>
      </c>
      <c r="I231" s="15">
        <f>VLOOKUP(B231,AAFTE!$C$4:$D$300,2,0)</f>
        <v>12.25</v>
      </c>
      <c r="J231" s="22">
        <f t="shared" si="130"/>
        <v>147928.32949999999</v>
      </c>
      <c r="K231" s="22">
        <f>IFERROR(VLOOKUP($B231,'SpEd BEA Rates by Month'!$B$4:$F$380,5,0)," ")</f>
        <v>10500.68</v>
      </c>
      <c r="L231" s="9">
        <f t="shared" si="115"/>
        <v>12075.781999999999</v>
      </c>
      <c r="M231" s="15">
        <f>VLOOKUP($B231,AAFTE!$C$4:$E$300,3,0)</f>
        <v>9.5</v>
      </c>
      <c r="N231" s="9">
        <f t="shared" si="131"/>
        <v>114719.92899999999</v>
      </c>
      <c r="O231" s="9">
        <f>IFERROR(VLOOKUP($B231,'SpEd BEA Rates by Month'!$B$4:$I$380,8,0)," ")</f>
        <v>10501.86</v>
      </c>
      <c r="P231" s="9">
        <f t="shared" si="108"/>
        <v>12077.138999999999</v>
      </c>
      <c r="Q231" s="31">
        <f>VLOOKUP($B231,AAFTE!$C$4:$F$300,4,0)</f>
        <v>9.5555555555555554</v>
      </c>
      <c r="R231" s="9">
        <f t="shared" si="109"/>
        <v>115403.77266666666</v>
      </c>
      <c r="S231" s="9">
        <f>IFERROR(VLOOKUP($B231,'SpEd BEA Rates by Month'!$B$4:$I$380,8,0)," ")</f>
        <v>10501.86</v>
      </c>
      <c r="T231" s="9">
        <f t="shared" si="128"/>
        <v>12077.138999999999</v>
      </c>
      <c r="U231" s="31">
        <f>VLOOKUP($B231,AAFTE!$C$4:$G$300,5,0)</f>
        <v>9.9166666666666661</v>
      </c>
      <c r="V231" s="9">
        <f t="shared" si="129"/>
        <v>119764.96174999999</v>
      </c>
    </row>
    <row r="232" spans="1:22" ht="15.75" thickBot="1" x14ac:dyDescent="0.3">
      <c r="A232" s="7" t="s">
        <v>202</v>
      </c>
      <c r="B232" s="7" t="s">
        <v>207</v>
      </c>
      <c r="C232" s="9">
        <v>8459.1200000000008</v>
      </c>
      <c r="D232" s="9">
        <v>9727.9879999999994</v>
      </c>
      <c r="E232" s="15">
        <v>8</v>
      </c>
      <c r="F232" s="22">
        <v>77823.903999999995</v>
      </c>
      <c r="G232" s="22">
        <f>IFERROR(VLOOKUP(B232,'SpEd BEA Rates by Month'!$B$4:$C$380,2,0)," ")</f>
        <v>9269.25</v>
      </c>
      <c r="H232" s="9">
        <f t="shared" si="114"/>
        <v>10659.637499999999</v>
      </c>
      <c r="I232" s="15">
        <f>VLOOKUP(B232,AAFTE!$C$4:$D$300,2,0)</f>
        <v>8.0833333333333339</v>
      </c>
      <c r="J232" s="22">
        <f t="shared" si="130"/>
        <v>86165.403124999997</v>
      </c>
      <c r="K232" s="22">
        <f>IFERROR(VLOOKUP($B232,'SpEd BEA Rates by Month'!$B$4:$F$380,5,0)," ")</f>
        <v>9269.25</v>
      </c>
      <c r="L232" s="9">
        <f t="shared" si="115"/>
        <v>10659.637499999999</v>
      </c>
      <c r="M232" s="15">
        <f>VLOOKUP($B232,AAFTE!$C$4:$E$300,3,0)</f>
        <v>8.1666666666666661</v>
      </c>
      <c r="N232" s="9">
        <f t="shared" si="131"/>
        <v>87053.706249999988</v>
      </c>
      <c r="O232" s="9">
        <f>IFERROR(VLOOKUP($B232,'SpEd BEA Rates by Month'!$B$4:$I$380,8,0)," ")</f>
        <v>9277.9599999999991</v>
      </c>
      <c r="P232" s="9">
        <f t="shared" si="108"/>
        <v>10669.653999999999</v>
      </c>
      <c r="Q232" s="31">
        <f>VLOOKUP($B232,AAFTE!$C$4:$F$300,4,0)</f>
        <v>8.3333333333333339</v>
      </c>
      <c r="R232" s="9">
        <f t="shared" si="109"/>
        <v>88913.783333333326</v>
      </c>
      <c r="S232" s="9">
        <f>IFERROR(VLOOKUP($B232,'SpEd BEA Rates by Month'!$B$4:$I$380,8,0)," ")</f>
        <v>9277.9599999999991</v>
      </c>
      <c r="T232" s="9">
        <f t="shared" si="128"/>
        <v>10669.653999999999</v>
      </c>
      <c r="U232" s="31">
        <f>VLOOKUP($B232,AAFTE!$C$4:$G$300,5,0)</f>
        <v>8.25</v>
      </c>
      <c r="V232" s="9">
        <f t="shared" si="129"/>
        <v>88024.645499999984</v>
      </c>
    </row>
    <row r="233" spans="1:22" ht="15.75" thickBot="1" x14ac:dyDescent="0.3">
      <c r="A233" s="7" t="s">
        <v>202</v>
      </c>
      <c r="B233" s="7" t="s">
        <v>208</v>
      </c>
      <c r="C233" s="9">
        <v>9325.25</v>
      </c>
      <c r="D233" s="9">
        <v>10724.037499999999</v>
      </c>
      <c r="E233" s="15">
        <v>21.833333333333332</v>
      </c>
      <c r="F233" s="22">
        <v>234141.48541666663</v>
      </c>
      <c r="G233" s="22">
        <f>IFERROR(VLOOKUP(B233,'SpEd BEA Rates by Month'!$B$4:$C$380,2,0)," ")</f>
        <v>10071.93</v>
      </c>
      <c r="H233" s="9">
        <f t="shared" si="114"/>
        <v>11582.719499999999</v>
      </c>
      <c r="I233" s="15">
        <f>VLOOKUP(B233,AAFTE!$C$4:$D$300,2,0)</f>
        <v>22</v>
      </c>
      <c r="J233" s="22">
        <f t="shared" si="130"/>
        <v>254819.82899999997</v>
      </c>
      <c r="K233" s="22">
        <f>IFERROR(VLOOKUP($B233,'SpEd BEA Rates by Month'!$B$4:$F$380,5,0)," ")</f>
        <v>10071.93</v>
      </c>
      <c r="L233" s="9">
        <f t="shared" si="115"/>
        <v>11582.719499999999</v>
      </c>
      <c r="M233" s="15">
        <f>VLOOKUP($B233,AAFTE!$C$4:$E$300,3,0)</f>
        <v>26</v>
      </c>
      <c r="N233" s="9">
        <f t="shared" si="131"/>
        <v>301150.70699999999</v>
      </c>
      <c r="O233" s="9">
        <f>IFERROR(VLOOKUP($B233,'SpEd BEA Rates by Month'!$B$4:$I$380,8,0)," ")</f>
        <v>9760.3700000000008</v>
      </c>
      <c r="P233" s="9">
        <f t="shared" si="108"/>
        <v>11224.425499999999</v>
      </c>
      <c r="Q233" s="31">
        <f>VLOOKUP($B233,AAFTE!$C$4:$F$300,4,0)</f>
        <v>26.777777777777779</v>
      </c>
      <c r="R233" s="9">
        <f t="shared" si="109"/>
        <v>300565.17172222224</v>
      </c>
      <c r="S233" s="9">
        <f>IFERROR(VLOOKUP($B233,'SpEd BEA Rates by Month'!$B$4:$I$380,8,0)," ")</f>
        <v>9760.3700000000008</v>
      </c>
      <c r="T233" s="9">
        <f t="shared" si="128"/>
        <v>11224.425499999999</v>
      </c>
      <c r="U233" s="31">
        <f>VLOOKUP($B233,AAFTE!$C$4:$G$300,5,0)</f>
        <v>4.166666666666667</v>
      </c>
      <c r="V233" s="9">
        <f t="shared" si="129"/>
        <v>46768.439583333333</v>
      </c>
    </row>
    <row r="234" spans="1:22" ht="15.75" thickBot="1" x14ac:dyDescent="0.3">
      <c r="A234" s="7" t="s">
        <v>202</v>
      </c>
      <c r="B234" s="7" t="s">
        <v>209</v>
      </c>
      <c r="C234" s="9">
        <v>8994.7099999999991</v>
      </c>
      <c r="D234" s="9">
        <v>10343.916499999998</v>
      </c>
      <c r="E234" s="15">
        <v>46.833333333333336</v>
      </c>
      <c r="F234" s="22">
        <v>484440.0894166666</v>
      </c>
      <c r="G234" s="22">
        <f>IFERROR(VLOOKUP(B234,'SpEd BEA Rates by Month'!$B$4:$C$380,2,0)," ")</f>
        <v>9646.67</v>
      </c>
      <c r="H234" s="9">
        <f t="shared" si="114"/>
        <v>11093.670499999998</v>
      </c>
      <c r="I234" s="15">
        <f>VLOOKUP(B234,AAFTE!$C$4:$D$300,2,0)</f>
        <v>47.833333333333336</v>
      </c>
      <c r="J234" s="22">
        <f t="shared" si="130"/>
        <v>530647.2389166666</v>
      </c>
      <c r="K234" s="22">
        <f>IFERROR(VLOOKUP($B234,'SpEd BEA Rates by Month'!$B$4:$F$380,5,0)," ")</f>
        <v>9646.67</v>
      </c>
      <c r="L234" s="9">
        <f t="shared" si="115"/>
        <v>11093.670499999998</v>
      </c>
      <c r="M234" s="15">
        <f>VLOOKUP($B234,AAFTE!$C$4:$E$300,3,0)</f>
        <v>66.166666666666671</v>
      </c>
      <c r="N234" s="9">
        <f t="shared" si="131"/>
        <v>734031.19808333332</v>
      </c>
      <c r="O234" s="9">
        <f>IFERROR(VLOOKUP($B234,'SpEd BEA Rates by Month'!$B$4:$I$380,8,0)," ")</f>
        <v>9546.2199999999993</v>
      </c>
      <c r="P234" s="9">
        <f t="shared" si="108"/>
        <v>10978.152999999998</v>
      </c>
      <c r="Q234" s="31">
        <f>VLOOKUP($B234,AAFTE!$C$4:$F$300,4,0)</f>
        <v>67.111111111111114</v>
      </c>
      <c r="R234" s="9">
        <f t="shared" si="109"/>
        <v>736756.04577777768</v>
      </c>
      <c r="S234" s="9">
        <f>IFERROR(VLOOKUP($B234,'SpEd BEA Rates by Month'!$B$4:$I$380,8,0)," ")</f>
        <v>9546.2199999999993</v>
      </c>
      <c r="T234" s="9">
        <f t="shared" si="128"/>
        <v>10978.152999999998</v>
      </c>
      <c r="U234" s="31">
        <f>VLOOKUP($B234,AAFTE!$C$4:$G$300,5,0)</f>
        <v>63.583333333333336</v>
      </c>
      <c r="V234" s="9">
        <f t="shared" si="129"/>
        <v>698027.5615833333</v>
      </c>
    </row>
    <row r="235" spans="1:22" ht="15.75" thickBot="1" x14ac:dyDescent="0.3">
      <c r="A235" s="7" t="s">
        <v>202</v>
      </c>
      <c r="B235" s="7" t="s">
        <v>210</v>
      </c>
      <c r="C235" s="9">
        <v>8768</v>
      </c>
      <c r="D235" s="9">
        <v>10083.199999999999</v>
      </c>
      <c r="E235" s="15">
        <v>14.416666666666666</v>
      </c>
      <c r="F235" s="22">
        <v>145366.1333333333</v>
      </c>
      <c r="G235" s="22">
        <f>IFERROR(VLOOKUP(B235,'SpEd BEA Rates by Month'!$B$4:$C$380,2,0)," ")</f>
        <v>9615.49</v>
      </c>
      <c r="H235" s="9">
        <f t="shared" si="114"/>
        <v>11057.813499999998</v>
      </c>
      <c r="I235" s="15">
        <f>VLOOKUP(B235,AAFTE!$C$4:$D$300,2,0)</f>
        <v>15.5</v>
      </c>
      <c r="J235" s="22">
        <f t="shared" si="130"/>
        <v>171396.10924999998</v>
      </c>
      <c r="K235" s="22">
        <f>IFERROR(VLOOKUP($B235,'SpEd BEA Rates by Month'!$B$4:$F$380,5,0)," ")</f>
        <v>9615.49</v>
      </c>
      <c r="L235" s="9">
        <f t="shared" si="115"/>
        <v>11057.813499999998</v>
      </c>
      <c r="M235" s="15">
        <f>VLOOKUP($B235,AAFTE!$C$4:$E$300,3,0)</f>
        <v>25</v>
      </c>
      <c r="N235" s="9">
        <f t="shared" si="131"/>
        <v>276445.33749999997</v>
      </c>
      <c r="O235" s="9">
        <f>IFERROR(VLOOKUP($B235,'SpEd BEA Rates by Month'!$B$4:$I$380,8,0)," ")</f>
        <v>9512.52</v>
      </c>
      <c r="P235" s="9">
        <f t="shared" si="108"/>
        <v>10939.397999999999</v>
      </c>
      <c r="Q235" s="31">
        <f>VLOOKUP($B235,AAFTE!$C$4:$F$300,4,0)</f>
        <v>25.333333333333332</v>
      </c>
      <c r="R235" s="9">
        <f t="shared" si="109"/>
        <v>277131.41599999997</v>
      </c>
      <c r="S235" s="9">
        <f>IFERROR(VLOOKUP($B235,'SpEd BEA Rates by Month'!$B$4:$I$380,8,0)," ")</f>
        <v>9512.52</v>
      </c>
      <c r="T235" s="9">
        <f t="shared" si="128"/>
        <v>10939.397999999999</v>
      </c>
      <c r="U235" s="31">
        <f>VLOOKUP($B235,AAFTE!$C$4:$G$300,5,0)</f>
        <v>24.5</v>
      </c>
      <c r="V235" s="9">
        <f t="shared" si="129"/>
        <v>268015.25099999999</v>
      </c>
    </row>
    <row r="236" spans="1:22" ht="15.75" thickBot="1" x14ac:dyDescent="0.3">
      <c r="A236" s="7" t="s">
        <v>202</v>
      </c>
      <c r="B236" s="7" t="s">
        <v>211</v>
      </c>
      <c r="C236" s="9">
        <v>9556.68</v>
      </c>
      <c r="D236" s="9">
        <v>10990.181999999999</v>
      </c>
      <c r="E236" s="15">
        <v>61.416666666666664</v>
      </c>
      <c r="F236" s="22">
        <v>674980.34449999989</v>
      </c>
      <c r="G236" s="22">
        <f>IFERROR(VLOOKUP(B236,'SpEd BEA Rates by Month'!$B$4:$C$380,2,0)," ")</f>
        <v>10271.84</v>
      </c>
      <c r="H236" s="9">
        <f t="shared" si="114"/>
        <v>11812.616</v>
      </c>
      <c r="I236" s="15">
        <f>VLOOKUP(B236,AAFTE!$C$4:$D$300,2,0)</f>
        <v>60.25</v>
      </c>
      <c r="J236" s="22">
        <f t="shared" si="130"/>
        <v>711710.11399999994</v>
      </c>
      <c r="K236" s="22">
        <f>IFERROR(VLOOKUP($B236,'SpEd BEA Rates by Month'!$B$4:$F$380,5,0)," ")</f>
        <v>10271.84</v>
      </c>
      <c r="L236" s="9">
        <f t="shared" si="115"/>
        <v>11812.616</v>
      </c>
      <c r="M236" s="15">
        <f>VLOOKUP($B236,AAFTE!$C$4:$E$300,3,0)</f>
        <v>55.5</v>
      </c>
      <c r="N236" s="9">
        <f t="shared" si="131"/>
        <v>655600.18799999997</v>
      </c>
      <c r="O236" s="9">
        <f>IFERROR(VLOOKUP($B236,'SpEd BEA Rates by Month'!$B$4:$I$380,8,0)," ")</f>
        <v>10278.27</v>
      </c>
      <c r="P236" s="9">
        <f t="shared" si="108"/>
        <v>11820.0105</v>
      </c>
      <c r="Q236" s="31">
        <f>VLOOKUP($B236,AAFTE!$C$4:$F$300,4,0)</f>
        <v>55.888888888888886</v>
      </c>
      <c r="R236" s="9">
        <f t="shared" si="109"/>
        <v>660607.25349999999</v>
      </c>
      <c r="S236" s="9">
        <f>IFERROR(VLOOKUP($B236,'SpEd BEA Rates by Month'!$B$4:$I$380,8,0)," ")</f>
        <v>10278.27</v>
      </c>
      <c r="T236" s="9">
        <f t="shared" si="128"/>
        <v>11820.0105</v>
      </c>
      <c r="U236" s="31">
        <f>VLOOKUP($B236,AAFTE!$C$4:$G$300,5,0)</f>
        <v>54.916666666666664</v>
      </c>
      <c r="V236" s="9">
        <f t="shared" si="129"/>
        <v>649115.57662499999</v>
      </c>
    </row>
    <row r="237" spans="1:22" ht="15.75" thickBot="1" x14ac:dyDescent="0.3">
      <c r="A237" s="7" t="s">
        <v>202</v>
      </c>
      <c r="B237" s="7" t="s">
        <v>212</v>
      </c>
      <c r="C237" s="9">
        <v>9018.9</v>
      </c>
      <c r="D237" s="9">
        <v>10371.734999999999</v>
      </c>
      <c r="E237" s="15">
        <v>136.25</v>
      </c>
      <c r="F237" s="22">
        <v>1413148.8937499998</v>
      </c>
      <c r="G237" s="22">
        <f>IFERROR(VLOOKUP(B237,'SpEd BEA Rates by Month'!$B$4:$C$380,2,0)," ")</f>
        <v>9685.2999999999993</v>
      </c>
      <c r="H237" s="9">
        <f t="shared" si="114"/>
        <v>11138.094999999998</v>
      </c>
      <c r="I237" s="15">
        <f>VLOOKUP(B237,AAFTE!$C$4:$D$300,2,0)</f>
        <v>136.66666666666666</v>
      </c>
      <c r="J237" s="22">
        <f t="shared" si="130"/>
        <v>1522206.3166666662</v>
      </c>
      <c r="K237" s="22">
        <f>IFERROR(VLOOKUP($B237,'SpEd BEA Rates by Month'!$B$4:$F$380,5,0)," ")</f>
        <v>9685.2999999999993</v>
      </c>
      <c r="L237" s="9">
        <f t="shared" si="115"/>
        <v>11138.094999999998</v>
      </c>
      <c r="M237" s="15">
        <f>VLOOKUP($B237,AAFTE!$C$4:$E$300,3,0)</f>
        <v>155.5</v>
      </c>
      <c r="N237" s="9">
        <f t="shared" si="131"/>
        <v>1731973.7724999997</v>
      </c>
      <c r="O237" s="9">
        <f>IFERROR(VLOOKUP($B237,'SpEd BEA Rates by Month'!$B$4:$I$380,8,0)," ")</f>
        <v>9594.25</v>
      </c>
      <c r="P237" s="9">
        <f t="shared" si="108"/>
        <v>11033.387499999999</v>
      </c>
      <c r="Q237" s="31">
        <f>VLOOKUP($B237,AAFTE!$C$4:$F$300,4,0)</f>
        <v>160.77777777777777</v>
      </c>
      <c r="R237" s="9">
        <f t="shared" si="109"/>
        <v>1773923.5236111109</v>
      </c>
      <c r="S237" s="9">
        <f>IFERROR(VLOOKUP($B237,'SpEd BEA Rates by Month'!$B$4:$I$380,8,0)," ")</f>
        <v>9594.25</v>
      </c>
      <c r="T237" s="9">
        <f t="shared" si="128"/>
        <v>11033.387499999999</v>
      </c>
      <c r="U237" s="31">
        <f>VLOOKUP($B237,AAFTE!$C$4:$G$300,5,0)</f>
        <v>155.75</v>
      </c>
      <c r="V237" s="9">
        <f t="shared" si="129"/>
        <v>1718450.1031249999</v>
      </c>
    </row>
    <row r="238" spans="1:22" ht="15.75" thickBot="1" x14ac:dyDescent="0.3">
      <c r="A238" s="7" t="s">
        <v>202</v>
      </c>
      <c r="B238" s="7" t="s">
        <v>213</v>
      </c>
      <c r="C238" s="9">
        <v>8852.2000000000007</v>
      </c>
      <c r="D238" s="9">
        <v>10180.030000000001</v>
      </c>
      <c r="E238" s="15">
        <v>29.25</v>
      </c>
      <c r="F238" s="22">
        <v>297765.8775</v>
      </c>
      <c r="G238" s="22">
        <f>IFERROR(VLOOKUP(B238,'SpEd BEA Rates by Month'!$B$4:$C$380,2,0)," ")</f>
        <v>9512.76</v>
      </c>
      <c r="H238" s="9">
        <f t="shared" si="114"/>
        <v>10939.673999999999</v>
      </c>
      <c r="I238" s="15">
        <f>VLOOKUP(B238,AAFTE!$C$4:$D$300,2,0)</f>
        <v>29.583333333333332</v>
      </c>
      <c r="J238" s="22">
        <f t="shared" si="130"/>
        <v>323632.02249999996</v>
      </c>
      <c r="K238" s="22">
        <f>IFERROR(VLOOKUP($B238,'SpEd BEA Rates by Month'!$B$4:$F$380,5,0)," ")</f>
        <v>9512.76</v>
      </c>
      <c r="L238" s="9">
        <f t="shared" si="115"/>
        <v>10939.673999999999</v>
      </c>
      <c r="M238" s="15">
        <f>VLOOKUP($B238,AAFTE!$C$4:$E$300,3,0)</f>
        <v>31.666666666666668</v>
      </c>
      <c r="N238" s="9">
        <f t="shared" si="131"/>
        <v>346423.01</v>
      </c>
      <c r="O238" s="9">
        <f>IFERROR(VLOOKUP($B238,'SpEd BEA Rates by Month'!$B$4:$I$380,8,0)," ")</f>
        <v>9447.5</v>
      </c>
      <c r="P238" s="9">
        <f t="shared" si="108"/>
        <v>10864.625</v>
      </c>
      <c r="Q238" s="31">
        <f>VLOOKUP($B238,AAFTE!$C$4:$F$300,4,0)</f>
        <v>33.444444444444443</v>
      </c>
      <c r="R238" s="9">
        <f t="shared" si="109"/>
        <v>363361.34722222219</v>
      </c>
      <c r="S238" s="9">
        <f>IFERROR(VLOOKUP($B238,'SpEd BEA Rates by Month'!$B$4:$I$380,8,0)," ")</f>
        <v>9447.5</v>
      </c>
      <c r="T238" s="9">
        <f t="shared" si="128"/>
        <v>10864.625</v>
      </c>
      <c r="U238" s="31">
        <f>VLOOKUP($B238,AAFTE!$C$4:$G$300,5,0)</f>
        <v>33</v>
      </c>
      <c r="V238" s="9">
        <f t="shared" si="129"/>
        <v>358532.625</v>
      </c>
    </row>
    <row r="239" spans="1:22" ht="15.75" thickBot="1" x14ac:dyDescent="0.3">
      <c r="A239" s="7" t="s">
        <v>202</v>
      </c>
      <c r="B239" s="7" t="s">
        <v>214</v>
      </c>
      <c r="C239" s="9">
        <v>9391.07</v>
      </c>
      <c r="D239" s="9">
        <v>10799.7305</v>
      </c>
      <c r="E239" s="15">
        <v>43.583333333333336</v>
      </c>
      <c r="F239" s="22">
        <v>470688.25429166667</v>
      </c>
      <c r="G239" s="22">
        <f>IFERROR(VLOOKUP(B239,'SpEd BEA Rates by Month'!$B$4:$C$380,2,0)," ")</f>
        <v>10050.77</v>
      </c>
      <c r="H239" s="9">
        <f t="shared" si="114"/>
        <v>11558.3855</v>
      </c>
      <c r="I239" s="15">
        <f>VLOOKUP(B239,AAFTE!$C$4:$D$300,2,0)</f>
        <v>45.416666666666664</v>
      </c>
      <c r="J239" s="22">
        <f t="shared" si="130"/>
        <v>524943.34145833331</v>
      </c>
      <c r="K239" s="22">
        <f>IFERROR(VLOOKUP($B239,'SpEd BEA Rates by Month'!$B$4:$F$380,5,0)," ")</f>
        <v>10050.77</v>
      </c>
      <c r="L239" s="9">
        <f t="shared" si="115"/>
        <v>11558.3855</v>
      </c>
      <c r="M239" s="15">
        <f>VLOOKUP($B239,AAFTE!$C$4:$E$300,3,0)</f>
        <v>71</v>
      </c>
      <c r="N239" s="9">
        <f t="shared" si="131"/>
        <v>820645.37050000008</v>
      </c>
      <c r="O239" s="9">
        <f>IFERROR(VLOOKUP($B239,'SpEd BEA Rates by Month'!$B$4:$I$380,8,0)," ")</f>
        <v>10076.31</v>
      </c>
      <c r="P239" s="9">
        <f t="shared" si="108"/>
        <v>11587.756499999998</v>
      </c>
      <c r="Q239" s="31">
        <f>VLOOKUP($B239,AAFTE!$C$4:$F$300,4,0)</f>
        <v>72.777777777777771</v>
      </c>
      <c r="R239" s="9">
        <f t="shared" si="109"/>
        <v>843331.16749999975</v>
      </c>
      <c r="S239" s="9">
        <f>IFERROR(VLOOKUP($B239,'SpEd BEA Rates by Month'!$B$4:$I$380,8,0)," ")</f>
        <v>10076.31</v>
      </c>
      <c r="T239" s="9">
        <f t="shared" si="128"/>
        <v>11587.756499999998</v>
      </c>
      <c r="U239" s="31">
        <f>VLOOKUP($B239,AAFTE!$C$4:$G$300,5,0)</f>
        <v>68.083333333333329</v>
      </c>
      <c r="V239" s="9">
        <f t="shared" si="129"/>
        <v>788933.08837499982</v>
      </c>
    </row>
    <row r="240" spans="1:22" ht="15.75" thickBot="1" x14ac:dyDescent="0.3">
      <c r="A240" s="7" t="s">
        <v>202</v>
      </c>
      <c r="B240" s="7" t="s">
        <v>215</v>
      </c>
      <c r="C240" s="9">
        <v>9398.41</v>
      </c>
      <c r="D240" s="9">
        <v>10808.171499999999</v>
      </c>
      <c r="E240" s="15">
        <v>242.91666666666666</v>
      </c>
      <c r="F240" s="22">
        <v>2625484.9935416663</v>
      </c>
      <c r="G240" s="22">
        <f>IFERROR(VLOOKUP(B240,'SpEd BEA Rates by Month'!$B$4:$C$380,2,0)," ")</f>
        <v>10075.299999999999</v>
      </c>
      <c r="H240" s="9">
        <f t="shared" si="114"/>
        <v>11586.594999999998</v>
      </c>
      <c r="I240" s="15">
        <f>VLOOKUP(B240,AAFTE!$C$4:$D$300,2,0)</f>
        <v>250.08333333333334</v>
      </c>
      <c r="J240" s="22">
        <f t="shared" si="130"/>
        <v>2897614.2995833326</v>
      </c>
      <c r="K240" s="22">
        <f>IFERROR(VLOOKUP($B240,'SpEd BEA Rates by Month'!$B$4:$F$380,5,0)," ")</f>
        <v>10075.299999999999</v>
      </c>
      <c r="L240" s="9">
        <f t="shared" si="115"/>
        <v>11586.594999999998</v>
      </c>
      <c r="M240" s="15">
        <f>VLOOKUP($B240,AAFTE!$C$4:$E$300,3,0)</f>
        <v>276</v>
      </c>
      <c r="N240" s="9">
        <f t="shared" si="131"/>
        <v>3197900.2199999993</v>
      </c>
      <c r="O240" s="9">
        <f>IFERROR(VLOOKUP($B240,'SpEd BEA Rates by Month'!$B$4:$I$380,8,0)," ")</f>
        <v>10053.93</v>
      </c>
      <c r="P240" s="9">
        <f t="shared" si="108"/>
        <v>11562.0195</v>
      </c>
      <c r="Q240" s="31">
        <f>VLOOKUP($B240,AAFTE!$C$4:$F$300,4,0)</f>
        <v>284.77777777777777</v>
      </c>
      <c r="R240" s="9">
        <f t="shared" si="109"/>
        <v>3292606.2198333335</v>
      </c>
      <c r="S240" s="9">
        <f>IFERROR(VLOOKUP($B240,'SpEd BEA Rates by Month'!$B$4:$I$380,8,0)," ")</f>
        <v>10053.93</v>
      </c>
      <c r="T240" s="9">
        <f t="shared" si="128"/>
        <v>11562.0195</v>
      </c>
      <c r="U240" s="31">
        <f>VLOOKUP($B240,AAFTE!$C$4:$G$300,5,0)</f>
        <v>283.33333333333331</v>
      </c>
      <c r="V240" s="9">
        <f t="shared" si="129"/>
        <v>3275905.5249999999</v>
      </c>
    </row>
    <row r="241" spans="1:22" ht="15.75" thickBot="1" x14ac:dyDescent="0.3">
      <c r="A241" s="7" t="s">
        <v>202</v>
      </c>
      <c r="B241" s="7" t="s">
        <v>216</v>
      </c>
      <c r="C241" s="9">
        <v>9181.68</v>
      </c>
      <c r="D241" s="9">
        <v>10558.931999999999</v>
      </c>
      <c r="E241" s="15">
        <v>30.166666666666668</v>
      </c>
      <c r="F241" s="22">
        <v>318527.78200000001</v>
      </c>
      <c r="G241" s="22">
        <f>IFERROR(VLOOKUP(B241,'SpEd BEA Rates by Month'!$B$4:$C$380,2,0)," ")</f>
        <v>9847.49</v>
      </c>
      <c r="H241" s="9">
        <f t="shared" si="114"/>
        <v>11324.613499999999</v>
      </c>
      <c r="I241" s="15">
        <f>VLOOKUP(B241,AAFTE!$C$4:$D$300,2,0)</f>
        <v>31.416666666666668</v>
      </c>
      <c r="J241" s="22">
        <f t="shared" si="130"/>
        <v>355781.60745833331</v>
      </c>
      <c r="K241" s="22">
        <f>IFERROR(VLOOKUP($B241,'SpEd BEA Rates by Month'!$B$4:$F$380,5,0)," ")</f>
        <v>9847.49</v>
      </c>
      <c r="L241" s="9">
        <f t="shared" si="115"/>
        <v>11324.613499999999</v>
      </c>
      <c r="M241" s="15">
        <f>VLOOKUP($B241,AAFTE!$C$4:$E$300,3,0)</f>
        <v>39.333333333333336</v>
      </c>
      <c r="N241" s="9">
        <f t="shared" si="131"/>
        <v>445434.79766666668</v>
      </c>
      <c r="O241" s="9">
        <f>IFERROR(VLOOKUP($B241,'SpEd BEA Rates by Month'!$B$4:$I$380,8,0)," ")</f>
        <v>9843.3700000000008</v>
      </c>
      <c r="P241" s="9">
        <f t="shared" si="108"/>
        <v>11319.8755</v>
      </c>
      <c r="Q241" s="31">
        <f>VLOOKUP($B241,AAFTE!$C$4:$F$300,4,0)</f>
        <v>40.555555555555557</v>
      </c>
      <c r="R241" s="9">
        <f t="shared" si="109"/>
        <v>459083.83972222224</v>
      </c>
      <c r="S241" s="9">
        <f>IFERROR(VLOOKUP($B241,'SpEd BEA Rates by Month'!$B$4:$I$380,8,0)," ")</f>
        <v>9843.3700000000008</v>
      </c>
      <c r="T241" s="9">
        <f t="shared" si="128"/>
        <v>11319.8755</v>
      </c>
      <c r="U241" s="31">
        <f>VLOOKUP($B241,AAFTE!$C$4:$G$300,5,0)</f>
        <v>39.333333333333336</v>
      </c>
      <c r="V241" s="9">
        <f t="shared" si="129"/>
        <v>445248.43633333337</v>
      </c>
    </row>
    <row r="242" spans="1:22" ht="15.75" thickBot="1" x14ac:dyDescent="0.3">
      <c r="A242" s="7" t="s">
        <v>202</v>
      </c>
      <c r="B242" s="7" t="s">
        <v>217</v>
      </c>
      <c r="C242" s="9">
        <v>8924.9599999999991</v>
      </c>
      <c r="D242" s="9">
        <v>10263.703999999998</v>
      </c>
      <c r="E242" s="15">
        <v>22.833333333333332</v>
      </c>
      <c r="F242" s="22">
        <v>234354.57466666659</v>
      </c>
      <c r="G242" s="22">
        <f>IFERROR(VLOOKUP(B242,'SpEd BEA Rates by Month'!$B$4:$C$380,2,0)," ")</f>
        <v>9567.2099999999991</v>
      </c>
      <c r="H242" s="9">
        <f t="shared" si="114"/>
        <v>11002.291499999998</v>
      </c>
      <c r="I242" s="15">
        <f>VLOOKUP(B242,AAFTE!$C$4:$D$300,2,0)</f>
        <v>23.583333333333332</v>
      </c>
      <c r="J242" s="22">
        <f t="shared" si="130"/>
        <v>259470.70787499993</v>
      </c>
      <c r="K242" s="22">
        <f>IFERROR(VLOOKUP($B242,'SpEd BEA Rates by Month'!$B$4:$F$380,5,0)," ")</f>
        <v>9567.2099999999991</v>
      </c>
      <c r="L242" s="9">
        <f t="shared" si="115"/>
        <v>11002.291499999998</v>
      </c>
      <c r="M242" s="15">
        <f>VLOOKUP($B242,AAFTE!$C$4:$E$300,3,0)</f>
        <v>30.666666666666668</v>
      </c>
      <c r="N242" s="9">
        <f t="shared" si="131"/>
        <v>337403.60599999991</v>
      </c>
      <c r="O242" s="9">
        <f>IFERROR(VLOOKUP($B242,'SpEd BEA Rates by Month'!$B$4:$I$380,8,0)," ")</f>
        <v>9497.18</v>
      </c>
      <c r="P242" s="9">
        <f t="shared" si="108"/>
        <v>10921.757</v>
      </c>
      <c r="Q242" s="31">
        <f>VLOOKUP($B242,AAFTE!$C$4:$F$300,4,0)</f>
        <v>30.444444444444443</v>
      </c>
      <c r="R242" s="9">
        <f t="shared" si="109"/>
        <v>332506.8242222222</v>
      </c>
      <c r="S242" s="9">
        <f>IFERROR(VLOOKUP($B242,'SpEd BEA Rates by Month'!$B$4:$I$380,8,0)," ")</f>
        <v>9497.18</v>
      </c>
      <c r="T242" s="9">
        <f t="shared" si="128"/>
        <v>10921.757</v>
      </c>
      <c r="U242" s="31">
        <f>VLOOKUP($B242,AAFTE!$C$4:$G$300,5,0)</f>
        <v>29.25</v>
      </c>
      <c r="V242" s="9">
        <f t="shared" si="129"/>
        <v>319461.39224999998</v>
      </c>
    </row>
    <row r="243" spans="1:22" ht="15.75" thickBot="1" x14ac:dyDescent="0.3">
      <c r="A243" s="6" t="s">
        <v>362</v>
      </c>
      <c r="B243" s="6" t="s">
        <v>855</v>
      </c>
      <c r="C243" s="41"/>
      <c r="D243" s="13">
        <v>10482.304836966781</v>
      </c>
      <c r="E243" s="34">
        <v>970.91666666666674</v>
      </c>
      <c r="F243" s="25">
        <v>10177444.471291665</v>
      </c>
      <c r="G243" s="26" t="str">
        <f>IFERROR(VLOOKUP(B243,'SpEd BEA Rates by Month'!$B$4:$C$380,2,0)," ")</f>
        <v xml:space="preserve"> </v>
      </c>
      <c r="H243" s="12">
        <f>J243/I243</f>
        <v>11253.465089673224</v>
      </c>
      <c r="I243" s="17">
        <f>SUM(I228:I242)</f>
        <v>986.91666666666663</v>
      </c>
      <c r="J243" s="26">
        <f>SUM(J228:J242)</f>
        <v>11106232.254749998</v>
      </c>
      <c r="K243" s="10"/>
      <c r="L243" s="11">
        <f>N243/M243</f>
        <v>11235.392755813955</v>
      </c>
      <c r="M243" s="27">
        <f>SUM(M228:M242)</f>
        <v>1168.1666666666665</v>
      </c>
      <c r="N243" s="11">
        <f>SUM(N228:N242)</f>
        <v>13124811.30425</v>
      </c>
      <c r="O243" s="29"/>
      <c r="P243" s="29">
        <f>R243/Q243</f>
        <v>11215.777597421333</v>
      </c>
      <c r="Q243" s="32">
        <f>SUM(Q228:Q242)</f>
        <v>1193.5555555555557</v>
      </c>
      <c r="R243" s="29">
        <f>SUM(R228:R242)</f>
        <v>13386653.661277775</v>
      </c>
      <c r="S243" s="67"/>
      <c r="T243" s="67">
        <f>V243/U243</f>
        <v>11219.594202767001</v>
      </c>
      <c r="U243" s="68">
        <f>SUM(U228:U242)</f>
        <v>1138.4166666666667</v>
      </c>
      <c r="V243" s="67">
        <f>SUM(V228:V242)</f>
        <v>12772573.033666667</v>
      </c>
    </row>
    <row r="244" spans="1:22" ht="15.75" thickBot="1" x14ac:dyDescent="0.3">
      <c r="A244" s="6"/>
      <c r="B244" s="6" t="s">
        <v>380</v>
      </c>
      <c r="C244" s="41"/>
      <c r="D244" s="33">
        <v>873.52540308056507</v>
      </c>
      <c r="E244" s="16"/>
      <c r="F244" s="25"/>
      <c r="G244" s="26" t="str">
        <f>IFERROR(VLOOKUP(B244,'SpEd BEA Rates by Month'!$B$4:$C$380,2,0)," ")</f>
        <v xml:space="preserve"> </v>
      </c>
      <c r="H244" s="12">
        <f>H243/12</f>
        <v>937.78875747276868</v>
      </c>
      <c r="I244" s="17"/>
      <c r="J244" s="26"/>
      <c r="K244" s="10"/>
      <c r="L244" s="11">
        <f>L243/12</f>
        <v>936.28272965116287</v>
      </c>
      <c r="M244" s="27"/>
      <c r="N244" s="11"/>
      <c r="O244" s="29"/>
      <c r="P244" s="29">
        <f>P243/12</f>
        <v>934.64813311844443</v>
      </c>
      <c r="Q244" s="32"/>
      <c r="R244" s="29"/>
      <c r="S244" s="67"/>
      <c r="T244" s="67">
        <f>T243/12</f>
        <v>934.96618356391673</v>
      </c>
      <c r="U244" s="68"/>
      <c r="V244" s="67"/>
    </row>
    <row r="245" spans="1:22" ht="15.75" thickBot="1" x14ac:dyDescent="0.3">
      <c r="A245" s="7" t="s">
        <v>218</v>
      </c>
      <c r="B245" s="7" t="s">
        <v>219</v>
      </c>
      <c r="C245" s="9">
        <v>9310.51</v>
      </c>
      <c r="D245" s="9">
        <v>10707.086499999999</v>
      </c>
      <c r="E245" s="15">
        <v>0.66666666666666663</v>
      </c>
      <c r="F245" s="22">
        <v>7138.0576666666657</v>
      </c>
      <c r="G245" s="22">
        <f>IFERROR(VLOOKUP(B245,'SpEd BEA Rates by Month'!$B$4:$C$380,2,0)," ")</f>
        <v>9927.86</v>
      </c>
      <c r="H245" s="9">
        <f t="shared" si="114"/>
        <v>11417.039000000001</v>
      </c>
      <c r="I245" s="15">
        <f>VLOOKUP(B245,AAFTE!$C$4:$D$300,2,0)</f>
        <v>0.66666666666666663</v>
      </c>
      <c r="J245" s="22">
        <f>H245*I245</f>
        <v>7611.3593333333338</v>
      </c>
      <c r="K245" s="22">
        <f>IFERROR(VLOOKUP($B245,'SpEd BEA Rates by Month'!$B$4:$F$380,5,0)," ")</f>
        <v>9927.86</v>
      </c>
      <c r="L245" s="9">
        <f t="shared" si="115"/>
        <v>11417.039000000001</v>
      </c>
      <c r="M245" s="15">
        <f>VLOOKUP($B245,AAFTE!$C$4:$E$300,3,0)</f>
        <v>1.6666666666666667</v>
      </c>
      <c r="N245" s="9">
        <f>L245*M245</f>
        <v>19028.398333333334</v>
      </c>
      <c r="O245" s="9">
        <f>IFERROR(VLOOKUP($B245,'SpEd BEA Rates by Month'!$B$4:$I$380,8,0)," ")</f>
        <v>9931.18</v>
      </c>
      <c r="P245" s="9">
        <f t="shared" si="108"/>
        <v>11420.857</v>
      </c>
      <c r="Q245" s="31">
        <f>VLOOKUP($B245,AAFTE!$C$4:$F$300,4,0)</f>
        <v>2</v>
      </c>
      <c r="R245" s="9">
        <f t="shared" si="109"/>
        <v>22841.714</v>
      </c>
      <c r="S245" s="9">
        <f>IFERROR(VLOOKUP($B245,'SpEd BEA Rates by Month'!$B$4:$I$380,8,0)," ")</f>
        <v>9931.18</v>
      </c>
      <c r="T245" s="9">
        <f t="shared" ref="T245:T248" si="132">S245*1.15</f>
        <v>11420.857</v>
      </c>
      <c r="U245" s="31">
        <f>VLOOKUP($B245,AAFTE!$C$4:$G$300,5,0)</f>
        <v>1.75</v>
      </c>
      <c r="V245" s="9">
        <f t="shared" ref="V245:V248" si="133">T245*U245</f>
        <v>19986.499749999999</v>
      </c>
    </row>
    <row r="246" spans="1:22" ht="15.75" thickBot="1" x14ac:dyDescent="0.3">
      <c r="A246" s="7" t="s">
        <v>218</v>
      </c>
      <c r="B246" s="7" t="s">
        <v>220</v>
      </c>
      <c r="C246" s="9">
        <v>9075.5</v>
      </c>
      <c r="D246" s="9">
        <v>10436.824999999999</v>
      </c>
      <c r="E246" s="15">
        <v>4.333333333333333</v>
      </c>
      <c r="F246" s="22">
        <v>45226.241666666661</v>
      </c>
      <c r="G246" s="22">
        <f>IFERROR(VLOOKUP(B246,'SpEd BEA Rates by Month'!$B$4:$C$380,2,0)," ")</f>
        <v>9745.42</v>
      </c>
      <c r="H246" s="9">
        <f t="shared" si="114"/>
        <v>11207.232999999998</v>
      </c>
      <c r="I246" s="15">
        <f>VLOOKUP(B246,AAFTE!$C$4:$D$300,2,0)</f>
        <v>4.25</v>
      </c>
      <c r="J246" s="22">
        <f t="shared" ref="J246:J248" si="134">H246*I246</f>
        <v>47630.740249999995</v>
      </c>
      <c r="K246" s="22">
        <f>IFERROR(VLOOKUP($B246,'SpEd BEA Rates by Month'!$B$4:$F$380,5,0)," ")</f>
        <v>9745.42</v>
      </c>
      <c r="L246" s="9">
        <f t="shared" si="115"/>
        <v>11207.232999999998</v>
      </c>
      <c r="M246" s="15">
        <f>VLOOKUP($B246,AAFTE!$C$4:$E$300,3,0)</f>
        <v>3.5</v>
      </c>
      <c r="N246" s="9">
        <f t="shared" ref="N246:N248" si="135">L246*M246</f>
        <v>39225.315499999997</v>
      </c>
      <c r="O246" s="9">
        <f>IFERROR(VLOOKUP($B246,'SpEd BEA Rates by Month'!$B$4:$I$380,8,0)," ")</f>
        <v>9726.65</v>
      </c>
      <c r="P246" s="9">
        <f t="shared" si="108"/>
        <v>11185.647499999999</v>
      </c>
      <c r="Q246" s="31">
        <f>VLOOKUP($B246,AAFTE!$C$4:$F$300,4,0)</f>
        <v>3.5555555555555554</v>
      </c>
      <c r="R246" s="9">
        <f t="shared" si="109"/>
        <v>39771.191111111104</v>
      </c>
      <c r="S246" s="9">
        <f>IFERROR(VLOOKUP($B246,'SpEd BEA Rates by Month'!$B$4:$I$380,8,0)," ")</f>
        <v>9726.65</v>
      </c>
      <c r="T246" s="9">
        <f t="shared" si="132"/>
        <v>11185.647499999999</v>
      </c>
      <c r="U246" s="31">
        <f>VLOOKUP($B246,AAFTE!$C$4:$G$300,5,0)</f>
        <v>3.5</v>
      </c>
      <c r="V246" s="9">
        <f t="shared" si="133"/>
        <v>39149.766250000001</v>
      </c>
    </row>
    <row r="247" spans="1:22" ht="15.75" thickBot="1" x14ac:dyDescent="0.3">
      <c r="A247" s="7" t="s">
        <v>218</v>
      </c>
      <c r="B247" s="7" t="s">
        <v>221</v>
      </c>
      <c r="C247" s="9">
        <v>9331.67</v>
      </c>
      <c r="D247" s="9">
        <v>10731.420499999998</v>
      </c>
      <c r="E247" s="15">
        <v>6.083333333333333</v>
      </c>
      <c r="F247" s="22">
        <v>65282.808041666656</v>
      </c>
      <c r="G247" s="22">
        <f>IFERROR(VLOOKUP(B247,'SpEd BEA Rates by Month'!$B$4:$C$380,2,0)," ")</f>
        <v>10036.49</v>
      </c>
      <c r="H247" s="9">
        <f t="shared" si="114"/>
        <v>11541.963499999998</v>
      </c>
      <c r="I247" s="15">
        <f>VLOOKUP(B247,AAFTE!$C$4:$D$300,2,0)</f>
        <v>6.666666666666667</v>
      </c>
      <c r="J247" s="22">
        <f t="shared" si="134"/>
        <v>76946.423333333325</v>
      </c>
      <c r="K247" s="22">
        <f>IFERROR(VLOOKUP($B247,'SpEd BEA Rates by Month'!$B$4:$F$380,5,0)," ")</f>
        <v>10036.49</v>
      </c>
      <c r="L247" s="9">
        <f t="shared" si="115"/>
        <v>11541.963499999998</v>
      </c>
      <c r="M247" s="15">
        <f>VLOOKUP($B247,AAFTE!$C$4:$E$300,3,0)</f>
        <v>11.166666666666666</v>
      </c>
      <c r="N247" s="9">
        <f t="shared" si="135"/>
        <v>128885.25908333331</v>
      </c>
      <c r="O247" s="9">
        <f>IFERROR(VLOOKUP($B247,'SpEd BEA Rates by Month'!$B$4:$I$380,8,0)," ")</f>
        <v>10043.17</v>
      </c>
      <c r="P247" s="9">
        <f t="shared" si="108"/>
        <v>11549.645499999999</v>
      </c>
      <c r="Q247" s="31">
        <f>VLOOKUP($B247,AAFTE!$C$4:$F$300,4,0)</f>
        <v>9.8888888888888893</v>
      </c>
      <c r="R247" s="9">
        <f t="shared" si="109"/>
        <v>114213.16105555555</v>
      </c>
      <c r="S247" s="9">
        <f>IFERROR(VLOOKUP($B247,'SpEd BEA Rates by Month'!$B$4:$I$380,8,0)," ")</f>
        <v>10043.17</v>
      </c>
      <c r="T247" s="9">
        <f t="shared" si="132"/>
        <v>11549.645499999999</v>
      </c>
      <c r="U247" s="31">
        <f>VLOOKUP($B247,AAFTE!$C$4:$G$300,5,0)</f>
        <v>9.9166666666666661</v>
      </c>
      <c r="V247" s="9">
        <f t="shared" si="133"/>
        <v>114533.98454166665</v>
      </c>
    </row>
    <row r="248" spans="1:22" ht="15.75" thickBot="1" x14ac:dyDescent="0.3">
      <c r="A248" s="7" t="s">
        <v>218</v>
      </c>
      <c r="B248" s="7" t="s">
        <v>222</v>
      </c>
      <c r="C248" s="9">
        <v>10067.65</v>
      </c>
      <c r="D248" s="9">
        <v>11577.797499999999</v>
      </c>
      <c r="E248" s="15">
        <v>0</v>
      </c>
      <c r="F248" s="22">
        <v>0</v>
      </c>
      <c r="G248" s="22">
        <f>IFERROR(VLOOKUP(B248,'SpEd BEA Rates by Month'!$B$4:$C$380,2,0)," ")</f>
        <v>10545.01</v>
      </c>
      <c r="H248" s="9">
        <f t="shared" si="114"/>
        <v>12126.761499999999</v>
      </c>
      <c r="I248" s="15">
        <f>VLOOKUP(B248,AAFTE!$C$4:$D$300,2,0)</f>
        <v>0</v>
      </c>
      <c r="J248" s="22">
        <f t="shared" si="134"/>
        <v>0</v>
      </c>
      <c r="K248" s="22">
        <f>IFERROR(VLOOKUP($B248,'SpEd BEA Rates by Month'!$B$4:$F$380,5,0)," ")</f>
        <v>10545.01</v>
      </c>
      <c r="L248" s="9">
        <f t="shared" si="115"/>
        <v>12126.761499999999</v>
      </c>
      <c r="M248" s="15">
        <f>VLOOKUP($B248,AAFTE!$C$4:$E$300,3,0)</f>
        <v>0</v>
      </c>
      <c r="N248" s="9">
        <f t="shared" si="135"/>
        <v>0</v>
      </c>
      <c r="O248" s="9">
        <f>IFERROR(VLOOKUP($B248,'SpEd BEA Rates by Month'!$B$4:$I$380,8,0)," ")</f>
        <v>10384.99</v>
      </c>
      <c r="P248" s="9">
        <f t="shared" si="108"/>
        <v>11942.738499999999</v>
      </c>
      <c r="Q248" s="31">
        <f>VLOOKUP($B248,AAFTE!$C$4:$F$300,4,0)</f>
        <v>0</v>
      </c>
      <c r="R248" s="9">
        <f t="shared" si="109"/>
        <v>0</v>
      </c>
      <c r="S248" s="9">
        <f>IFERROR(VLOOKUP($B248,'SpEd BEA Rates by Month'!$B$4:$I$380,8,0)," ")</f>
        <v>10384.99</v>
      </c>
      <c r="T248" s="9">
        <f t="shared" si="132"/>
        <v>11942.738499999999</v>
      </c>
      <c r="U248" s="31">
        <f>VLOOKUP($B248,AAFTE!$C$4:$G$300,5,0)</f>
        <v>0</v>
      </c>
      <c r="V248" s="9">
        <f t="shared" si="133"/>
        <v>0</v>
      </c>
    </row>
    <row r="249" spans="1:22" ht="15.75" thickBot="1" x14ac:dyDescent="0.3">
      <c r="A249" s="6" t="s">
        <v>363</v>
      </c>
      <c r="B249" s="6" t="s">
        <v>855</v>
      </c>
      <c r="C249" s="41"/>
      <c r="D249" s="13">
        <v>10614.776605263158</v>
      </c>
      <c r="E249" s="34">
        <v>11.083333333333332</v>
      </c>
      <c r="F249" s="25">
        <v>117647.10737499999</v>
      </c>
      <c r="G249" s="26" t="str">
        <f>IFERROR(VLOOKUP(B249,'SpEd BEA Rates by Month'!$B$4:$C$380,2,0)," ")</f>
        <v xml:space="preserve"> </v>
      </c>
      <c r="H249" s="12">
        <f>J249/I249</f>
        <v>11411.958812949637</v>
      </c>
      <c r="I249" s="17">
        <f>SUM(I245:I248)</f>
        <v>11.583333333333334</v>
      </c>
      <c r="J249" s="26">
        <f>SUM(J245:J248)</f>
        <v>132188.52291666664</v>
      </c>
      <c r="K249" s="10"/>
      <c r="L249" s="11">
        <f>N249/M249</f>
        <v>11457.488137755103</v>
      </c>
      <c r="M249" s="27">
        <f>SUM(M245:M248)</f>
        <v>16.333333333333332</v>
      </c>
      <c r="N249" s="11">
        <f>SUM(N245:N248)</f>
        <v>187138.97291666665</v>
      </c>
      <c r="O249" s="29"/>
      <c r="P249" s="29">
        <f>R249/Q249</f>
        <v>11449.169751798559</v>
      </c>
      <c r="Q249" s="32">
        <f>SUM(Q245:Q248)</f>
        <v>15.444444444444445</v>
      </c>
      <c r="R249" s="29">
        <f>SUM(R245:R248)</f>
        <v>176826.06616666666</v>
      </c>
      <c r="S249" s="67"/>
      <c r="T249" s="67">
        <f>V249/U249</f>
        <v>11450.785749999999</v>
      </c>
      <c r="U249" s="68">
        <f>SUM(U245:U248)</f>
        <v>15.166666666666666</v>
      </c>
      <c r="V249" s="67">
        <f>SUM(V245:V248)</f>
        <v>173670.25054166664</v>
      </c>
    </row>
    <row r="250" spans="1:22" ht="15.75" thickBot="1" x14ac:dyDescent="0.3">
      <c r="A250" s="6"/>
      <c r="B250" s="6" t="s">
        <v>379</v>
      </c>
      <c r="C250" s="41"/>
      <c r="D250" s="13">
        <v>840.33648125000002</v>
      </c>
      <c r="E250" s="16"/>
      <c r="F250" s="25"/>
      <c r="G250" s="26" t="str">
        <f>IFERROR(VLOOKUP(B250,'SpEd BEA Rates by Month'!$B$4:$C$380,2,0)," ")</f>
        <v xml:space="preserve"> </v>
      </c>
      <c r="H250" s="12">
        <f>(H249/12)*0.95</f>
        <v>903.4467393585129</v>
      </c>
      <c r="I250" s="17"/>
      <c r="J250" s="26"/>
      <c r="K250" s="10"/>
      <c r="L250" s="11">
        <f>(L249/12)*0.95</f>
        <v>907.05114423894554</v>
      </c>
      <c r="M250" s="27"/>
      <c r="N250" s="11"/>
      <c r="O250" s="29"/>
      <c r="P250" s="29">
        <f>(P249/12)*0.95</f>
        <v>906.39260535071924</v>
      </c>
      <c r="Q250" s="32"/>
      <c r="R250" s="29"/>
      <c r="S250" s="67"/>
      <c r="T250" s="67">
        <f>(T249/12)*0.95</f>
        <v>906.5205385416665</v>
      </c>
      <c r="U250" s="68"/>
      <c r="V250" s="67"/>
    </row>
    <row r="251" spans="1:22" ht="15.75" thickBot="1" x14ac:dyDescent="0.3">
      <c r="A251" s="7" t="s">
        <v>223</v>
      </c>
      <c r="B251" s="7" t="s">
        <v>224</v>
      </c>
      <c r="C251" s="9">
        <v>9343.8700000000008</v>
      </c>
      <c r="D251" s="9">
        <v>10745.450500000001</v>
      </c>
      <c r="E251" s="15">
        <v>17</v>
      </c>
      <c r="F251" s="22">
        <v>182672.65850000002</v>
      </c>
      <c r="G251" s="22">
        <f>IFERROR(VLOOKUP(B251,'SpEd BEA Rates by Month'!$B$4:$C$380,2,0)," ")</f>
        <v>10074.780000000001</v>
      </c>
      <c r="H251" s="9">
        <f t="shared" si="114"/>
        <v>11585.996999999999</v>
      </c>
      <c r="I251" s="15">
        <f>VLOOKUP(B251,AAFTE!$C$4:$D$300,2,0)</f>
        <v>16.399999999999999</v>
      </c>
      <c r="J251" s="22">
        <f>H251*I251</f>
        <v>190010.35079999999</v>
      </c>
      <c r="K251" s="22">
        <f>IFERROR(VLOOKUP($B251,'SpEd BEA Rates by Month'!$B$4:$F$380,5,0)," ")</f>
        <v>10074.780000000001</v>
      </c>
      <c r="L251" s="9">
        <f t="shared" si="115"/>
        <v>11585.996999999999</v>
      </c>
      <c r="M251" s="15">
        <f>VLOOKUP($B251,AAFTE!$C$4:$E$300,3,0)</f>
        <v>18.5</v>
      </c>
      <c r="N251" s="9">
        <f>L251*M251</f>
        <v>214340.94449999998</v>
      </c>
      <c r="O251" s="9">
        <f>IFERROR(VLOOKUP($B251,'SpEd BEA Rates by Month'!$B$4:$I$380,8,0)," ")</f>
        <v>10075.67</v>
      </c>
      <c r="P251" s="9">
        <f t="shared" si="108"/>
        <v>11587.020499999999</v>
      </c>
      <c r="Q251" s="31">
        <f>VLOOKUP($B251,AAFTE!$C$4:$F$300,4,0)</f>
        <v>20.666666666666668</v>
      </c>
      <c r="R251" s="9">
        <f t="shared" si="109"/>
        <v>239465.09033333333</v>
      </c>
      <c r="S251" s="9">
        <f>IFERROR(VLOOKUP($B251,'SpEd BEA Rates by Month'!$B$4:$I$380,8,0)," ")</f>
        <v>10075.67</v>
      </c>
      <c r="T251" s="9">
        <f t="shared" ref="T251:T257" si="136">S251*1.15</f>
        <v>11587.020499999999</v>
      </c>
      <c r="U251" s="31">
        <f>VLOOKUP($B251,AAFTE!$C$4:$G$300,5,0)</f>
        <v>18.666666666666668</v>
      </c>
      <c r="V251" s="9">
        <f t="shared" ref="V251:V257" si="137">T251*U251</f>
        <v>216291.04933333333</v>
      </c>
    </row>
    <row r="252" spans="1:22" ht="15.75" thickBot="1" x14ac:dyDescent="0.3">
      <c r="A252" s="7" t="s">
        <v>223</v>
      </c>
      <c r="B252" s="7" t="s">
        <v>225</v>
      </c>
      <c r="C252" s="9">
        <v>9542.42</v>
      </c>
      <c r="D252" s="9">
        <v>10973.782999999999</v>
      </c>
      <c r="E252" s="15">
        <v>10.416666666666666</v>
      </c>
      <c r="F252" s="22">
        <v>114310.23958333331</v>
      </c>
      <c r="G252" s="22">
        <f>IFERROR(VLOOKUP(B252,'SpEd BEA Rates by Month'!$B$4:$C$380,2,0)," ")</f>
        <v>10210.32</v>
      </c>
      <c r="H252" s="9">
        <f t="shared" si="114"/>
        <v>11741.867999999999</v>
      </c>
      <c r="I252" s="15">
        <f>VLOOKUP(B252,AAFTE!$C$4:$D$300,2,0)</f>
        <v>11.75</v>
      </c>
      <c r="J252" s="22">
        <f t="shared" ref="J252:J257" si="138">H252*I252</f>
        <v>137966.94899999999</v>
      </c>
      <c r="K252" s="22">
        <f>IFERROR(VLOOKUP($B252,'SpEd BEA Rates by Month'!$B$4:$F$380,5,0)," ")</f>
        <v>10210.32</v>
      </c>
      <c r="L252" s="9">
        <f t="shared" si="115"/>
        <v>11741.867999999999</v>
      </c>
      <c r="M252" s="15">
        <f>VLOOKUP($B252,AAFTE!$C$4:$E$300,3,0)</f>
        <v>13.833333333333334</v>
      </c>
      <c r="N252" s="9">
        <f t="shared" ref="N252:N257" si="139">L252*M252</f>
        <v>162429.174</v>
      </c>
      <c r="O252" s="9">
        <f>IFERROR(VLOOKUP($B252,'SpEd BEA Rates by Month'!$B$4:$I$380,8,0)," ")</f>
        <v>10261.14</v>
      </c>
      <c r="P252" s="9">
        <f t="shared" si="108"/>
        <v>11800.310999999998</v>
      </c>
      <c r="Q252" s="31">
        <f>VLOOKUP($B252,AAFTE!$C$4:$F$300,4,0)</f>
        <v>13.888888888888889</v>
      </c>
      <c r="R252" s="9">
        <f t="shared" si="109"/>
        <v>163893.20833333331</v>
      </c>
      <c r="S252" s="9">
        <f>IFERROR(VLOOKUP($B252,'SpEd BEA Rates by Month'!$B$4:$I$380,8,0)," ")</f>
        <v>10261.14</v>
      </c>
      <c r="T252" s="9">
        <f t="shared" si="136"/>
        <v>11800.310999999998</v>
      </c>
      <c r="U252" s="31">
        <f>VLOOKUP($B252,AAFTE!$C$4:$G$300,5,0)</f>
        <v>14.416666666666666</v>
      </c>
      <c r="V252" s="9">
        <f t="shared" si="137"/>
        <v>170121.15024999995</v>
      </c>
    </row>
    <row r="253" spans="1:22" ht="15.75" thickBot="1" x14ac:dyDescent="0.3">
      <c r="A253" s="7" t="s">
        <v>223</v>
      </c>
      <c r="B253" s="7" t="s">
        <v>226</v>
      </c>
      <c r="C253" s="9">
        <v>9523.56</v>
      </c>
      <c r="D253" s="9">
        <v>10952.093999999999</v>
      </c>
      <c r="E253" s="15">
        <v>0.91666666666666663</v>
      </c>
      <c r="F253" s="22">
        <v>10039.419499999998</v>
      </c>
      <c r="G253" s="22">
        <f>IFERROR(VLOOKUP(B253,'SpEd BEA Rates by Month'!$B$4:$C$380,2,0)," ")</f>
        <v>10164.44</v>
      </c>
      <c r="H253" s="9">
        <f t="shared" si="114"/>
        <v>11689.106</v>
      </c>
      <c r="I253" s="15">
        <f>VLOOKUP(B253,AAFTE!$C$4:$D$300,2,0)</f>
        <v>0.83333333333333337</v>
      </c>
      <c r="J253" s="22">
        <f t="shared" si="138"/>
        <v>9740.9216666666671</v>
      </c>
      <c r="K253" s="22">
        <f>IFERROR(VLOOKUP($B253,'SpEd BEA Rates by Month'!$B$4:$F$380,5,0)," ")</f>
        <v>10164.44</v>
      </c>
      <c r="L253" s="9">
        <f t="shared" si="115"/>
        <v>11689.106</v>
      </c>
      <c r="M253" s="15">
        <f>VLOOKUP($B253,AAFTE!$C$4:$E$300,3,0)</f>
        <v>1.5</v>
      </c>
      <c r="N253" s="9">
        <f t="shared" si="139"/>
        <v>17533.659</v>
      </c>
      <c r="O253" s="9">
        <f>IFERROR(VLOOKUP($B253,'SpEd BEA Rates by Month'!$B$4:$I$380,8,0)," ")</f>
        <v>10246.91</v>
      </c>
      <c r="P253" s="9">
        <f t="shared" si="108"/>
        <v>11783.946499999998</v>
      </c>
      <c r="Q253" s="31">
        <f>VLOOKUP($B253,AAFTE!$C$4:$F$300,4,0)</f>
        <v>1.8888888888888888</v>
      </c>
      <c r="R253" s="9">
        <f t="shared" si="109"/>
        <v>22258.565611111106</v>
      </c>
      <c r="S253" s="9">
        <f>IFERROR(VLOOKUP($B253,'SpEd BEA Rates by Month'!$B$4:$I$380,8,0)," ")</f>
        <v>10246.91</v>
      </c>
      <c r="T253" s="9">
        <f t="shared" si="136"/>
        <v>11783.946499999998</v>
      </c>
      <c r="U253" s="31">
        <f>VLOOKUP($B253,AAFTE!$C$4:$G$300,5,0)</f>
        <v>1.4166666666666667</v>
      </c>
      <c r="V253" s="9">
        <f t="shared" si="137"/>
        <v>16693.92420833333</v>
      </c>
    </row>
    <row r="254" spans="1:22" ht="15.75" thickBot="1" x14ac:dyDescent="0.3">
      <c r="A254" s="7" t="s">
        <v>223</v>
      </c>
      <c r="B254" s="7" t="s">
        <v>227</v>
      </c>
      <c r="C254" s="9">
        <v>9645.61</v>
      </c>
      <c r="D254" s="9">
        <v>11092.451499999999</v>
      </c>
      <c r="E254" s="15">
        <v>1.9166666666666667</v>
      </c>
      <c r="F254" s="22">
        <v>21260.532041666665</v>
      </c>
      <c r="G254" s="22">
        <f>IFERROR(VLOOKUP(B254,'SpEd BEA Rates by Month'!$B$4:$C$380,2,0)," ")</f>
        <v>10392.31</v>
      </c>
      <c r="H254" s="9">
        <f t="shared" si="114"/>
        <v>11951.156499999999</v>
      </c>
      <c r="I254" s="15">
        <f>VLOOKUP(B254,AAFTE!$C$4:$D$300,2,0)</f>
        <v>2</v>
      </c>
      <c r="J254" s="22">
        <f t="shared" si="138"/>
        <v>23902.312999999998</v>
      </c>
      <c r="K254" s="22">
        <f>IFERROR(VLOOKUP($B254,'SpEd BEA Rates by Month'!$B$4:$F$380,5,0)," ")</f>
        <v>10392.31</v>
      </c>
      <c r="L254" s="9">
        <f t="shared" si="115"/>
        <v>11951.156499999999</v>
      </c>
      <c r="M254" s="15">
        <f>VLOOKUP($B254,AAFTE!$C$4:$E$300,3,0)</f>
        <v>2.6666666666666665</v>
      </c>
      <c r="N254" s="9">
        <f t="shared" si="139"/>
        <v>31869.750666666663</v>
      </c>
      <c r="O254" s="9">
        <f>IFERROR(VLOOKUP($B254,'SpEd BEA Rates by Month'!$B$4:$I$380,8,0)," ")</f>
        <v>9867.76</v>
      </c>
      <c r="P254" s="9">
        <f t="shared" si="108"/>
        <v>11347.923999999999</v>
      </c>
      <c r="Q254" s="31">
        <f>VLOOKUP($B254,AAFTE!$C$4:$F$300,4,0)</f>
        <v>2.6666666666666665</v>
      </c>
      <c r="R254" s="9">
        <f t="shared" si="109"/>
        <v>30261.130666666664</v>
      </c>
      <c r="S254" s="9">
        <f>IFERROR(VLOOKUP($B254,'SpEd BEA Rates by Month'!$B$4:$I$380,8,0)," ")</f>
        <v>9867.76</v>
      </c>
      <c r="T254" s="9">
        <f t="shared" si="136"/>
        <v>11347.923999999999</v>
      </c>
      <c r="U254" s="31">
        <f>VLOOKUP($B254,AAFTE!$C$4:$G$300,5,0)</f>
        <v>2.5833333333333335</v>
      </c>
      <c r="V254" s="9">
        <f t="shared" si="137"/>
        <v>29315.470333333331</v>
      </c>
    </row>
    <row r="255" spans="1:22" ht="15.75" thickBot="1" x14ac:dyDescent="0.3">
      <c r="A255" s="7" t="s">
        <v>223</v>
      </c>
      <c r="B255" s="7" t="s">
        <v>228</v>
      </c>
      <c r="C255" s="9">
        <v>9418.76</v>
      </c>
      <c r="D255" s="9">
        <v>10831.573999999999</v>
      </c>
      <c r="E255" s="15">
        <v>6.666666666666667</v>
      </c>
      <c r="F255" s="22">
        <v>72210.493333333332</v>
      </c>
      <c r="G255" s="22">
        <f>IFERROR(VLOOKUP(B255,'SpEd BEA Rates by Month'!$B$4:$C$380,2,0)," ")</f>
        <v>10161.969999999999</v>
      </c>
      <c r="H255" s="9">
        <f t="shared" si="114"/>
        <v>11686.265499999998</v>
      </c>
      <c r="I255" s="15">
        <f>VLOOKUP(B255,AAFTE!$C$4:$D$300,2,0)</f>
        <v>4.333333333333333</v>
      </c>
      <c r="J255" s="22">
        <f t="shared" si="138"/>
        <v>50640.483833333317</v>
      </c>
      <c r="K255" s="22">
        <f>IFERROR(VLOOKUP($B255,'SpEd BEA Rates by Month'!$B$4:$F$380,5,0)," ")</f>
        <v>10161.969999999999</v>
      </c>
      <c r="L255" s="9">
        <f t="shared" si="115"/>
        <v>11686.265499999998</v>
      </c>
      <c r="M255" s="15">
        <f>VLOOKUP($B255,AAFTE!$C$4:$E$300,3,0)</f>
        <v>4</v>
      </c>
      <c r="N255" s="9">
        <f t="shared" si="139"/>
        <v>46745.061999999991</v>
      </c>
      <c r="O255" s="9">
        <f>IFERROR(VLOOKUP($B255,'SpEd BEA Rates by Month'!$B$4:$I$380,8,0)," ")</f>
        <v>10206.81</v>
      </c>
      <c r="P255" s="9">
        <f t="shared" si="108"/>
        <v>11737.831499999998</v>
      </c>
      <c r="Q255" s="31">
        <f>VLOOKUP($B255,AAFTE!$C$4:$F$300,4,0)</f>
        <v>3.6666666666666665</v>
      </c>
      <c r="R255" s="9">
        <f t="shared" si="109"/>
        <v>43038.715499999991</v>
      </c>
      <c r="S255" s="9">
        <f>IFERROR(VLOOKUP($B255,'SpEd BEA Rates by Month'!$B$4:$I$380,8,0)," ")</f>
        <v>10206.81</v>
      </c>
      <c r="T255" s="9">
        <f t="shared" si="136"/>
        <v>11737.831499999998</v>
      </c>
      <c r="U255" s="31">
        <f>VLOOKUP($B255,AAFTE!$C$4:$G$300,5,0)</f>
        <v>3.8333333333333335</v>
      </c>
      <c r="V255" s="9">
        <f t="shared" si="137"/>
        <v>44995.020749999996</v>
      </c>
    </row>
    <row r="256" spans="1:22" ht="15.75" thickBot="1" x14ac:dyDescent="0.3">
      <c r="A256" s="7" t="s">
        <v>223</v>
      </c>
      <c r="B256" s="7" t="s">
        <v>229</v>
      </c>
      <c r="C256" s="9">
        <v>9379.2000000000007</v>
      </c>
      <c r="D256" s="9">
        <v>10786.08</v>
      </c>
      <c r="E256" s="15">
        <v>43</v>
      </c>
      <c r="F256" s="22">
        <v>463801.44</v>
      </c>
      <c r="G256" s="22">
        <f>IFERROR(VLOOKUP(B256,'SpEd BEA Rates by Month'!$B$4:$C$380,2,0)," ")</f>
        <v>10056.65</v>
      </c>
      <c r="H256" s="9">
        <f t="shared" si="114"/>
        <v>11565.147499999999</v>
      </c>
      <c r="I256" s="15">
        <f>VLOOKUP(B256,AAFTE!$C$4:$D$300,2,0)</f>
        <v>46.916666666666664</v>
      </c>
      <c r="J256" s="22">
        <f t="shared" si="138"/>
        <v>542598.17020833329</v>
      </c>
      <c r="K256" s="22">
        <f>IFERROR(VLOOKUP($B256,'SpEd BEA Rates by Month'!$B$4:$F$380,5,0)," ")</f>
        <v>10056.65</v>
      </c>
      <c r="L256" s="9">
        <f t="shared" si="115"/>
        <v>11565.147499999999</v>
      </c>
      <c r="M256" s="15">
        <f>VLOOKUP($B256,AAFTE!$C$4:$E$300,3,0)</f>
        <v>44.5</v>
      </c>
      <c r="N256" s="9">
        <f t="shared" si="139"/>
        <v>514649.06374999997</v>
      </c>
      <c r="O256" s="9">
        <f>IFERROR(VLOOKUP($B256,'SpEd BEA Rates by Month'!$B$4:$I$380,8,0)," ")</f>
        <v>10036.07</v>
      </c>
      <c r="P256" s="9">
        <f t="shared" si="108"/>
        <v>11541.4805</v>
      </c>
      <c r="Q256" s="31">
        <f>VLOOKUP($B256,AAFTE!$C$4:$F$300,4,0)</f>
        <v>45</v>
      </c>
      <c r="R256" s="9">
        <f t="shared" si="109"/>
        <v>519366.6225</v>
      </c>
      <c r="S256" s="9">
        <f>IFERROR(VLOOKUP($B256,'SpEd BEA Rates by Month'!$B$4:$I$380,8,0)," ")</f>
        <v>10036.07</v>
      </c>
      <c r="T256" s="9">
        <f t="shared" si="136"/>
        <v>11541.4805</v>
      </c>
      <c r="U256" s="31">
        <f>VLOOKUP($B256,AAFTE!$C$4:$G$300,5,0)</f>
        <v>45.416666666666664</v>
      </c>
      <c r="V256" s="9">
        <f t="shared" si="137"/>
        <v>524175.57270833332</v>
      </c>
    </row>
    <row r="257" spans="1:22" ht="15.75" thickBot="1" x14ac:dyDescent="0.3">
      <c r="A257" s="7" t="s">
        <v>223</v>
      </c>
      <c r="B257" s="7" t="s">
        <v>230</v>
      </c>
      <c r="C257" s="9">
        <v>9264.52</v>
      </c>
      <c r="D257" s="9">
        <v>10654.198</v>
      </c>
      <c r="E257" s="15">
        <v>26.25</v>
      </c>
      <c r="F257" s="22">
        <v>279672.69750000001</v>
      </c>
      <c r="G257" s="22">
        <f>IFERROR(VLOOKUP(B257,'SpEd BEA Rates by Month'!$B$4:$C$380,2,0)," ")</f>
        <v>10088.6</v>
      </c>
      <c r="H257" s="9">
        <f t="shared" si="114"/>
        <v>11601.89</v>
      </c>
      <c r="I257" s="15">
        <f>VLOOKUP(B257,AAFTE!$C$4:$D$300,2,0)</f>
        <v>26.25</v>
      </c>
      <c r="J257" s="22">
        <f t="shared" si="138"/>
        <v>304549.61249999999</v>
      </c>
      <c r="K257" s="22">
        <f>IFERROR(VLOOKUP($B257,'SpEd BEA Rates by Month'!$B$4:$F$380,5,0)," ")</f>
        <v>10088.6</v>
      </c>
      <c r="L257" s="9">
        <f t="shared" si="115"/>
        <v>11601.89</v>
      </c>
      <c r="M257" s="15">
        <f>VLOOKUP($B257,AAFTE!$C$4:$E$300,3,0)</f>
        <v>44</v>
      </c>
      <c r="N257" s="9">
        <f t="shared" si="139"/>
        <v>510483.16</v>
      </c>
      <c r="O257" s="9">
        <f>IFERROR(VLOOKUP($B257,'SpEd BEA Rates by Month'!$B$4:$I$380,8,0)," ")</f>
        <v>10002.030000000001</v>
      </c>
      <c r="P257" s="9">
        <f t="shared" si="108"/>
        <v>11502.334499999999</v>
      </c>
      <c r="Q257" s="31">
        <f>VLOOKUP($B257,AAFTE!$C$4:$F$300,4,0)</f>
        <v>44.333333333333336</v>
      </c>
      <c r="R257" s="9">
        <f t="shared" si="109"/>
        <v>509936.82949999999</v>
      </c>
      <c r="S257" s="9">
        <f>IFERROR(VLOOKUP($B257,'SpEd BEA Rates by Month'!$B$4:$I$380,8,0)," ")</f>
        <v>10002.030000000001</v>
      </c>
      <c r="T257" s="9">
        <f t="shared" si="136"/>
        <v>11502.334499999999</v>
      </c>
      <c r="U257" s="31">
        <f>VLOOKUP($B257,AAFTE!$C$4:$G$300,5,0)</f>
        <v>40.75</v>
      </c>
      <c r="V257" s="9">
        <f t="shared" si="137"/>
        <v>468720.13087499997</v>
      </c>
    </row>
    <row r="258" spans="1:22" ht="15.75" thickBot="1" x14ac:dyDescent="0.3">
      <c r="A258" s="6" t="s">
        <v>364</v>
      </c>
      <c r="B258" s="6" t="s">
        <v>855</v>
      </c>
      <c r="C258" s="41"/>
      <c r="D258" s="13">
        <v>10775.20389756672</v>
      </c>
      <c r="E258" s="34">
        <v>106.16666666666666</v>
      </c>
      <c r="F258" s="25">
        <v>1143967.4804583334</v>
      </c>
      <c r="G258" s="26" t="str">
        <f>IFERROR(VLOOKUP(B258,'SpEd BEA Rates by Month'!$B$4:$C$380,2,0)," ")</f>
        <v xml:space="preserve"> </v>
      </c>
      <c r="H258" s="12">
        <f>J258/I258</f>
        <v>11609.237680212014</v>
      </c>
      <c r="I258" s="17">
        <f>SUM(I251:I257)</f>
        <v>108.48333333333332</v>
      </c>
      <c r="J258" s="26">
        <f>SUM(J251:J257)</f>
        <v>1259408.8010083332</v>
      </c>
      <c r="K258" s="10"/>
      <c r="L258" s="11">
        <f>N258/M258</f>
        <v>11612.797007105941</v>
      </c>
      <c r="M258" s="27">
        <f>SUM(M251:M257)</f>
        <v>129</v>
      </c>
      <c r="N258" s="11">
        <f>SUM(N251:N257)</f>
        <v>1498050.8139166664</v>
      </c>
      <c r="O258" s="29"/>
      <c r="P258" s="29">
        <f>R258/Q258</f>
        <v>11567.688361648443</v>
      </c>
      <c r="Q258" s="32">
        <f>SUM(Q251:Q257)</f>
        <v>132.11111111111111</v>
      </c>
      <c r="R258" s="29">
        <f>SUM(R251:R257)</f>
        <v>1528220.1624444444</v>
      </c>
      <c r="S258" s="67"/>
      <c r="T258" s="67">
        <f>V258/U258</f>
        <v>11569.670702622951</v>
      </c>
      <c r="U258" s="68">
        <f>SUM(U251:U257)</f>
        <v>127.08333333333334</v>
      </c>
      <c r="V258" s="67">
        <f>SUM(V251:V257)</f>
        <v>1470312.3184583334</v>
      </c>
    </row>
    <row r="259" spans="1:22" ht="15.75" thickBot="1" x14ac:dyDescent="0.3">
      <c r="A259" s="6"/>
      <c r="B259" s="6" t="s">
        <v>379</v>
      </c>
      <c r="C259" s="41"/>
      <c r="D259" s="13">
        <v>853.03697522403195</v>
      </c>
      <c r="E259" s="16"/>
      <c r="F259" s="25"/>
      <c r="G259" s="26" t="str">
        <f>IFERROR(VLOOKUP(B259,'SpEd BEA Rates by Month'!$B$4:$C$380,2,0)," ")</f>
        <v xml:space="preserve"> </v>
      </c>
      <c r="H259" s="12">
        <f>(H258/12)*0.95</f>
        <v>919.06464968345108</v>
      </c>
      <c r="I259" s="17"/>
      <c r="J259" s="26"/>
      <c r="K259" s="10"/>
      <c r="L259" s="11">
        <f>(L258/12)*0.95</f>
        <v>919.34642972922029</v>
      </c>
      <c r="M259" s="27"/>
      <c r="N259" s="11"/>
      <c r="O259" s="29"/>
      <c r="P259" s="29">
        <f>(P258/12)*0.95</f>
        <v>915.77532863050169</v>
      </c>
      <c r="Q259" s="32"/>
      <c r="R259" s="29"/>
      <c r="S259" s="67"/>
      <c r="T259" s="67">
        <f>(T258/12)*0.95</f>
        <v>915.93226395765021</v>
      </c>
      <c r="U259" s="68"/>
      <c r="V259" s="67"/>
    </row>
    <row r="260" spans="1:22" ht="15.75" thickBot="1" x14ac:dyDescent="0.3">
      <c r="A260" s="7" t="s">
        <v>231</v>
      </c>
      <c r="B260" s="7" t="s">
        <v>232</v>
      </c>
      <c r="C260" s="9">
        <v>8847.7999999999993</v>
      </c>
      <c r="D260" s="9">
        <v>10174.969999999998</v>
      </c>
      <c r="E260" s="15">
        <v>0</v>
      </c>
      <c r="F260" s="22">
        <v>0</v>
      </c>
      <c r="G260" s="22">
        <f>IFERROR(VLOOKUP(B260,'SpEd BEA Rates by Month'!$B$4:$C$380,2,0)," ")</f>
        <v>9100.15</v>
      </c>
      <c r="H260" s="9">
        <f t="shared" si="114"/>
        <v>10465.172499999999</v>
      </c>
      <c r="I260" s="15">
        <f>VLOOKUP(B260,AAFTE!$C$4:$D$300,2,0)</f>
        <v>0</v>
      </c>
      <c r="J260" s="22">
        <f>H260*I260</f>
        <v>0</v>
      </c>
      <c r="K260" s="22">
        <f>IFERROR(VLOOKUP($B260,'SpEd BEA Rates by Month'!$B$4:$F$380,5,0)," ")</f>
        <v>9100.15</v>
      </c>
      <c r="L260" s="9">
        <f t="shared" si="115"/>
        <v>10465.172499999999</v>
      </c>
      <c r="M260" s="15">
        <f>VLOOKUP($B260,AAFTE!$C$4:$E$300,3,0)</f>
        <v>0</v>
      </c>
      <c r="N260" s="9">
        <f>L260*M260</f>
        <v>0</v>
      </c>
      <c r="O260" s="9">
        <f>IFERROR(VLOOKUP($B260,'SpEd BEA Rates by Month'!$B$4:$I$380,8,0)," ")</f>
        <v>8957.1</v>
      </c>
      <c r="P260" s="9">
        <f t="shared" ref="P260:P322" si="140">O260*1.15</f>
        <v>10300.664999999999</v>
      </c>
      <c r="Q260" s="31">
        <f>VLOOKUP($B260,AAFTE!$C$4:$F$300,4,0)</f>
        <v>0</v>
      </c>
      <c r="R260" s="9">
        <f t="shared" ref="R260:R322" si="141">P260*Q260</f>
        <v>0</v>
      </c>
      <c r="S260" s="9">
        <f>IFERROR(VLOOKUP($B260,'SpEd BEA Rates by Month'!$B$4:$I$380,8,0)," ")</f>
        <v>8957.1</v>
      </c>
      <c r="T260" s="9">
        <f t="shared" ref="T260:T263" si="142">S260*1.15</f>
        <v>10300.664999999999</v>
      </c>
      <c r="U260" s="31">
        <f>VLOOKUP($B260,AAFTE!$C$4:$G$300,5,0)</f>
        <v>0</v>
      </c>
      <c r="V260" s="9">
        <f t="shared" ref="V260:V263" si="143">T260*U260</f>
        <v>0</v>
      </c>
    </row>
    <row r="261" spans="1:22" ht="15.75" thickBot="1" x14ac:dyDescent="0.3">
      <c r="A261" s="7" t="s">
        <v>231</v>
      </c>
      <c r="B261" s="7" t="s">
        <v>233</v>
      </c>
      <c r="C261" s="9">
        <v>9280.84</v>
      </c>
      <c r="D261" s="9">
        <v>10672.965999999999</v>
      </c>
      <c r="E261" s="15">
        <v>0</v>
      </c>
      <c r="F261" s="22">
        <v>0</v>
      </c>
      <c r="G261" s="22">
        <f>IFERROR(VLOOKUP(B261,'SpEd BEA Rates by Month'!$B$4:$C$380,2,0)," ")</f>
        <v>9977.4699999999993</v>
      </c>
      <c r="H261" s="9">
        <f t="shared" si="114"/>
        <v>11474.090499999998</v>
      </c>
      <c r="I261" s="15">
        <f>VLOOKUP(B261,AAFTE!$C$4:$D$300,2,0)</f>
        <v>0</v>
      </c>
      <c r="J261" s="22">
        <f t="shared" ref="J261:J263" si="144">H261*I261</f>
        <v>0</v>
      </c>
      <c r="K261" s="22">
        <f>IFERROR(VLOOKUP($B261,'SpEd BEA Rates by Month'!$B$4:$F$380,5,0)," ")</f>
        <v>9977.4699999999993</v>
      </c>
      <c r="L261" s="9">
        <f t="shared" si="115"/>
        <v>11474.090499999998</v>
      </c>
      <c r="M261" s="15">
        <f>VLOOKUP($B261,AAFTE!$C$4:$E$300,3,0)</f>
        <v>0</v>
      </c>
      <c r="N261" s="9">
        <f t="shared" ref="N261:N263" si="145">L261*M261</f>
        <v>0</v>
      </c>
      <c r="O261" s="9">
        <f>IFERROR(VLOOKUP($B261,'SpEd BEA Rates by Month'!$B$4:$I$380,8,0)," ")</f>
        <v>10077.89</v>
      </c>
      <c r="P261" s="9">
        <f t="shared" si="140"/>
        <v>11589.573499999999</v>
      </c>
      <c r="Q261" s="31">
        <f>VLOOKUP($B261,AAFTE!$C$4:$F$300,4,0)</f>
        <v>0</v>
      </c>
      <c r="R261" s="9">
        <f t="shared" si="141"/>
        <v>0</v>
      </c>
      <c r="S261" s="9">
        <f>IFERROR(VLOOKUP($B261,'SpEd BEA Rates by Month'!$B$4:$I$380,8,0)," ")</f>
        <v>10077.89</v>
      </c>
      <c r="T261" s="9">
        <f t="shared" si="142"/>
        <v>11589.573499999999</v>
      </c>
      <c r="U261" s="31">
        <f>VLOOKUP($B261,AAFTE!$C$4:$G$300,5,0)</f>
        <v>0</v>
      </c>
      <c r="V261" s="9">
        <f t="shared" si="143"/>
        <v>0</v>
      </c>
    </row>
    <row r="262" spans="1:22" ht="15.75" thickBot="1" x14ac:dyDescent="0.3">
      <c r="A262" s="7" t="s">
        <v>231</v>
      </c>
      <c r="B262" s="7" t="s">
        <v>234</v>
      </c>
      <c r="C262" s="9">
        <v>9256.2000000000007</v>
      </c>
      <c r="D262" s="9">
        <v>10644.63</v>
      </c>
      <c r="E262" s="15">
        <v>0</v>
      </c>
      <c r="F262" s="22">
        <v>0</v>
      </c>
      <c r="G262" s="22">
        <f>IFERROR(VLOOKUP(B262,'SpEd BEA Rates by Month'!$B$4:$C$380,2,0)," ")</f>
        <v>9844.5499999999993</v>
      </c>
      <c r="H262" s="9">
        <f t="shared" si="114"/>
        <v>11321.232499999998</v>
      </c>
      <c r="I262" s="15">
        <f>VLOOKUP(B262,AAFTE!$C$4:$D$300,2,0)</f>
        <v>0</v>
      </c>
      <c r="J262" s="22">
        <f t="shared" si="144"/>
        <v>0</v>
      </c>
      <c r="K262" s="22">
        <f>IFERROR(VLOOKUP($B262,'SpEd BEA Rates by Month'!$B$4:$F$380,5,0)," ")</f>
        <v>9844.5499999999993</v>
      </c>
      <c r="L262" s="9">
        <f t="shared" si="115"/>
        <v>11321.232499999998</v>
      </c>
      <c r="M262" s="15">
        <f>VLOOKUP($B262,AAFTE!$C$4:$E$300,3,0)</f>
        <v>0</v>
      </c>
      <c r="N262" s="9">
        <f t="shared" si="145"/>
        <v>0</v>
      </c>
      <c r="O262" s="9">
        <f>IFERROR(VLOOKUP($B262,'SpEd BEA Rates by Month'!$B$4:$I$380,8,0)," ")</f>
        <v>9923.5400000000009</v>
      </c>
      <c r="P262" s="9">
        <f t="shared" si="140"/>
        <v>11412.071</v>
      </c>
      <c r="Q262" s="31">
        <f>VLOOKUP($B262,AAFTE!$C$4:$F$300,4,0)</f>
        <v>0</v>
      </c>
      <c r="R262" s="9">
        <f t="shared" si="141"/>
        <v>0</v>
      </c>
      <c r="S262" s="9">
        <f>IFERROR(VLOOKUP($B262,'SpEd BEA Rates by Month'!$B$4:$I$380,8,0)," ")</f>
        <v>9923.5400000000009</v>
      </c>
      <c r="T262" s="9">
        <f t="shared" si="142"/>
        <v>11412.071</v>
      </c>
      <c r="U262" s="31">
        <f>VLOOKUP($B262,AAFTE!$C$4:$G$300,5,0)</f>
        <v>0</v>
      </c>
      <c r="V262" s="9">
        <f t="shared" si="143"/>
        <v>0</v>
      </c>
    </row>
    <row r="263" spans="1:22" ht="15.75" thickBot="1" x14ac:dyDescent="0.3">
      <c r="A263" s="7" t="s">
        <v>231</v>
      </c>
      <c r="B263" s="7" t="s">
        <v>235</v>
      </c>
      <c r="C263" s="9">
        <v>8571.7800000000007</v>
      </c>
      <c r="D263" s="9">
        <v>9857.5470000000005</v>
      </c>
      <c r="E263" s="15">
        <v>5.083333333333333</v>
      </c>
      <c r="F263" s="22">
        <v>50109.197249999997</v>
      </c>
      <c r="G263" s="22">
        <f>IFERROR(VLOOKUP(B263,'SpEd BEA Rates by Month'!$B$4:$C$380,2,0)," ")</f>
        <v>9127.49</v>
      </c>
      <c r="H263" s="9">
        <f t="shared" si="114"/>
        <v>10496.613499999999</v>
      </c>
      <c r="I263" s="15">
        <f>VLOOKUP(B263,AAFTE!$C$4:$D$300,2,0)</f>
        <v>5.75</v>
      </c>
      <c r="J263" s="22">
        <f t="shared" si="144"/>
        <v>60355.527624999995</v>
      </c>
      <c r="K263" s="22">
        <f>IFERROR(VLOOKUP($B263,'SpEd BEA Rates by Month'!$B$4:$F$380,5,0)," ")</f>
        <v>9127.49</v>
      </c>
      <c r="L263" s="9">
        <f t="shared" si="115"/>
        <v>10496.613499999999</v>
      </c>
      <c r="M263" s="15">
        <f>VLOOKUP($B263,AAFTE!$C$4:$E$300,3,0)</f>
        <v>7.833333333333333</v>
      </c>
      <c r="N263" s="9">
        <f t="shared" si="145"/>
        <v>82223.472416666656</v>
      </c>
      <c r="O263" s="9">
        <f>IFERROR(VLOOKUP($B263,'SpEd BEA Rates by Month'!$B$4:$I$380,8,0)," ")</f>
        <v>9095.34</v>
      </c>
      <c r="P263" s="9">
        <f t="shared" si="140"/>
        <v>10459.641</v>
      </c>
      <c r="Q263" s="31">
        <f>VLOOKUP($B263,AAFTE!$C$4:$F$300,4,0)</f>
        <v>7.8888888888888893</v>
      </c>
      <c r="R263" s="9">
        <f t="shared" si="141"/>
        <v>82514.945666666667</v>
      </c>
      <c r="S263" s="9">
        <f>IFERROR(VLOOKUP($B263,'SpEd BEA Rates by Month'!$B$4:$I$380,8,0)," ")</f>
        <v>9095.34</v>
      </c>
      <c r="T263" s="9">
        <f t="shared" si="142"/>
        <v>10459.641</v>
      </c>
      <c r="U263" s="31">
        <f>VLOOKUP($B263,AAFTE!$C$4:$G$300,5,0)</f>
        <v>7.916666666666667</v>
      </c>
      <c r="V263" s="9">
        <f t="shared" si="143"/>
        <v>82805.491250000006</v>
      </c>
    </row>
    <row r="264" spans="1:22" ht="15.75" thickBot="1" x14ac:dyDescent="0.3">
      <c r="A264" s="6" t="s">
        <v>365</v>
      </c>
      <c r="B264" s="6" t="s">
        <v>855</v>
      </c>
      <c r="C264" s="41"/>
      <c r="D264" s="13">
        <v>9857.5470000000005</v>
      </c>
      <c r="E264" s="34">
        <v>5.083333333333333</v>
      </c>
      <c r="F264" s="25">
        <v>50109.197249999997</v>
      </c>
      <c r="G264" s="26" t="str">
        <f>IFERROR(VLOOKUP(B264,'SpEd BEA Rates by Month'!$B$4:$C$380,2,0)," ")</f>
        <v xml:space="preserve"> </v>
      </c>
      <c r="H264" s="12">
        <f>J264/I264</f>
        <v>10496.613499999999</v>
      </c>
      <c r="I264" s="17">
        <f>SUM(I260:I263)</f>
        <v>5.75</v>
      </c>
      <c r="J264" s="26">
        <f>SUM(J260:J263)</f>
        <v>60355.527624999995</v>
      </c>
      <c r="K264" s="10"/>
      <c r="L264" s="11">
        <f>N264/M264</f>
        <v>10496.613499999999</v>
      </c>
      <c r="M264" s="27">
        <f>SUM(M260:M263)</f>
        <v>7.833333333333333</v>
      </c>
      <c r="N264" s="11">
        <f>SUM(N260:N263)</f>
        <v>82223.472416666656</v>
      </c>
      <c r="O264" s="29"/>
      <c r="P264" s="29">
        <f>R264/Q264</f>
        <v>10459.641</v>
      </c>
      <c r="Q264" s="32">
        <f>SUM(Q260:Q263)</f>
        <v>7.8888888888888893</v>
      </c>
      <c r="R264" s="29">
        <f>SUM(R260:R263)</f>
        <v>82514.945666666667</v>
      </c>
      <c r="S264" s="67"/>
      <c r="T264" s="67">
        <f>V264/U264</f>
        <v>10459.641</v>
      </c>
      <c r="U264" s="68">
        <f>SUM(U260:U263)</f>
        <v>7.916666666666667</v>
      </c>
      <c r="V264" s="67">
        <f>SUM(V260:V263)</f>
        <v>82805.491250000006</v>
      </c>
    </row>
    <row r="265" spans="1:22" ht="15.75" thickBot="1" x14ac:dyDescent="0.3">
      <c r="A265" s="6"/>
      <c r="B265" s="6" t="s">
        <v>379</v>
      </c>
      <c r="C265" s="41"/>
      <c r="D265" s="13">
        <v>780.38913749999995</v>
      </c>
      <c r="E265" s="16"/>
      <c r="F265" s="25"/>
      <c r="G265" s="26" t="str">
        <f>IFERROR(VLOOKUP(B265,'SpEd BEA Rates by Month'!$B$4:$C$380,2,0)," ")</f>
        <v xml:space="preserve"> </v>
      </c>
      <c r="H265" s="12">
        <f>(H264/12)*0.95</f>
        <v>830.98190208333324</v>
      </c>
      <c r="I265" s="17"/>
      <c r="J265" s="26"/>
      <c r="K265" s="10"/>
      <c r="L265" s="11">
        <f>(L264/12)*0.95</f>
        <v>830.98190208333324</v>
      </c>
      <c r="M265" s="27"/>
      <c r="N265" s="11"/>
      <c r="O265" s="29"/>
      <c r="P265" s="29">
        <f>(P264/12)*0.95</f>
        <v>828.0549125</v>
      </c>
      <c r="Q265" s="32"/>
      <c r="R265" s="29"/>
      <c r="S265" s="67"/>
      <c r="T265" s="67">
        <f>(T264/12)*0.95</f>
        <v>828.0549125</v>
      </c>
      <c r="U265" s="68"/>
      <c r="V265" s="67"/>
    </row>
    <row r="266" spans="1:22" ht="15.75" thickBot="1" x14ac:dyDescent="0.3">
      <c r="A266" s="7" t="s">
        <v>236</v>
      </c>
      <c r="B266" s="7" t="s">
        <v>237</v>
      </c>
      <c r="C266" s="9">
        <v>9602.83</v>
      </c>
      <c r="D266" s="9">
        <v>11043.254499999999</v>
      </c>
      <c r="E266" s="15">
        <v>35.333333333333336</v>
      </c>
      <c r="F266" s="22">
        <v>390194.9923333333</v>
      </c>
      <c r="G266" s="22">
        <f>IFERROR(VLOOKUP(B266,'SpEd BEA Rates by Month'!$B$4:$C$380,2,0)," ")</f>
        <v>10250.16</v>
      </c>
      <c r="H266" s="9">
        <f t="shared" si="114"/>
        <v>11787.683999999999</v>
      </c>
      <c r="I266" s="15">
        <f>VLOOKUP(B266,AAFTE!$C$4:$D$300,2,0)</f>
        <v>34.916666666666664</v>
      </c>
      <c r="J266" s="22">
        <f>H266*I266</f>
        <v>411586.63299999997</v>
      </c>
      <c r="K266" s="22">
        <f>IFERROR(VLOOKUP($B266,'SpEd BEA Rates by Month'!$B$4:$F$380,5,0)," ")</f>
        <v>10250.16</v>
      </c>
      <c r="L266" s="9">
        <f t="shared" si="115"/>
        <v>11787.683999999999</v>
      </c>
      <c r="M266" s="15">
        <f>VLOOKUP($B266,AAFTE!$C$4:$E$300,3,0)</f>
        <v>38.333333333333336</v>
      </c>
      <c r="N266" s="9">
        <f>L266*M266</f>
        <v>451861.22</v>
      </c>
      <c r="O266" s="9">
        <f>IFERROR(VLOOKUP($B266,'SpEd BEA Rates by Month'!$B$4:$I$380,8,0)," ")</f>
        <v>10223.6</v>
      </c>
      <c r="P266" s="9">
        <f t="shared" si="140"/>
        <v>11757.14</v>
      </c>
      <c r="Q266" s="31">
        <f>VLOOKUP($B266,AAFTE!$C$4:$F$300,4,0)</f>
        <v>39.666666666666664</v>
      </c>
      <c r="R266" s="9">
        <f t="shared" si="141"/>
        <v>466366.55333333329</v>
      </c>
      <c r="S266" s="9">
        <f>IFERROR(VLOOKUP($B266,'SpEd BEA Rates by Month'!$B$4:$I$380,8,0)," ")</f>
        <v>10223.6</v>
      </c>
      <c r="T266" s="9">
        <f t="shared" ref="T266:T279" si="146">S266*1.15</f>
        <v>11757.14</v>
      </c>
      <c r="U266" s="31">
        <f>VLOOKUP($B266,AAFTE!$C$4:$G$300,5,0)</f>
        <v>38.75</v>
      </c>
      <c r="V266" s="9">
        <f t="shared" ref="V266:V279" si="147">T266*U266</f>
        <v>455589.17499999999</v>
      </c>
    </row>
    <row r="267" spans="1:22" ht="15.75" thickBot="1" x14ac:dyDescent="0.3">
      <c r="A267" s="7" t="s">
        <v>236</v>
      </c>
      <c r="B267" s="7" t="s">
        <v>238</v>
      </c>
      <c r="C267" s="9">
        <v>9599.92</v>
      </c>
      <c r="D267" s="9">
        <v>11039.907999999999</v>
      </c>
      <c r="E267" s="15">
        <v>2.5833333333333335</v>
      </c>
      <c r="F267" s="22">
        <v>28519.762333333332</v>
      </c>
      <c r="G267" s="22">
        <f>IFERROR(VLOOKUP(B267,'SpEd BEA Rates by Month'!$B$4:$C$380,2,0)," ")</f>
        <v>10255.299999999999</v>
      </c>
      <c r="H267" s="9">
        <f t="shared" si="114"/>
        <v>11793.594999999998</v>
      </c>
      <c r="I267" s="15">
        <f>VLOOKUP(B267,AAFTE!$C$4:$D$300,2,0)</f>
        <v>2.1666666666666665</v>
      </c>
      <c r="J267" s="22">
        <f t="shared" ref="J267:J279" si="148">H267*I267</f>
        <v>25552.789166666658</v>
      </c>
      <c r="K267" s="22">
        <f>IFERROR(VLOOKUP($B267,'SpEd BEA Rates by Month'!$B$4:$F$380,5,0)," ")</f>
        <v>10255.299999999999</v>
      </c>
      <c r="L267" s="9">
        <f t="shared" si="115"/>
        <v>11793.594999999998</v>
      </c>
      <c r="M267" s="15">
        <f>VLOOKUP($B267,AAFTE!$C$4:$E$300,3,0)</f>
        <v>1.6666666666666667</v>
      </c>
      <c r="N267" s="9">
        <f t="shared" ref="N267:N279" si="149">L267*M267</f>
        <v>19655.991666666665</v>
      </c>
      <c r="O267" s="9">
        <f>IFERROR(VLOOKUP($B267,'SpEd BEA Rates by Month'!$B$4:$I$380,8,0)," ")</f>
        <v>10220.61</v>
      </c>
      <c r="P267" s="9">
        <f t="shared" si="140"/>
        <v>11753.701499999999</v>
      </c>
      <c r="Q267" s="31">
        <f>VLOOKUP($B267,AAFTE!$C$4:$F$300,4,0)</f>
        <v>1.7777777777777777</v>
      </c>
      <c r="R267" s="9">
        <f t="shared" si="141"/>
        <v>20895.469333333331</v>
      </c>
      <c r="S267" s="9">
        <f>IFERROR(VLOOKUP($B267,'SpEd BEA Rates by Month'!$B$4:$I$380,8,0)," ")</f>
        <v>10220.61</v>
      </c>
      <c r="T267" s="9">
        <f t="shared" si="146"/>
        <v>11753.701499999999</v>
      </c>
      <c r="U267" s="31">
        <f>VLOOKUP($B267,AAFTE!$C$4:$G$300,5,0)</f>
        <v>1.5833333333333333</v>
      </c>
      <c r="V267" s="9">
        <f t="shared" si="147"/>
        <v>18610.027374999998</v>
      </c>
    </row>
    <row r="268" spans="1:22" ht="15.75" thickBot="1" x14ac:dyDescent="0.3">
      <c r="A268" s="7" t="s">
        <v>236</v>
      </c>
      <c r="B268" s="7" t="s">
        <v>239</v>
      </c>
      <c r="C268" s="9">
        <v>9788.4500000000007</v>
      </c>
      <c r="D268" s="9">
        <v>11256.717500000001</v>
      </c>
      <c r="E268" s="15">
        <v>233.83333333333334</v>
      </c>
      <c r="F268" s="22">
        <v>2632195.7754166671</v>
      </c>
      <c r="G268" s="22">
        <f>IFERROR(VLOOKUP(B268,'SpEd BEA Rates by Month'!$B$4:$C$380,2,0)," ")</f>
        <v>10502.19</v>
      </c>
      <c r="H268" s="9">
        <f t="shared" si="114"/>
        <v>12077.5185</v>
      </c>
      <c r="I268" s="15">
        <f>VLOOKUP(B268,AAFTE!$C$4:$D$300,2,0)</f>
        <v>235.08333333333334</v>
      </c>
      <c r="J268" s="22">
        <f t="shared" si="148"/>
        <v>2839223.3073750003</v>
      </c>
      <c r="K268" s="22">
        <f>IFERROR(VLOOKUP($B268,'SpEd BEA Rates by Month'!$B$4:$F$380,5,0)," ")</f>
        <v>10502.19</v>
      </c>
      <c r="L268" s="9">
        <f t="shared" si="115"/>
        <v>12077.5185</v>
      </c>
      <c r="M268" s="15">
        <f>VLOOKUP($B268,AAFTE!$C$4:$E$300,3,0)</f>
        <v>260.66666666666669</v>
      </c>
      <c r="N268" s="9">
        <f t="shared" si="149"/>
        <v>3148206.4890000001</v>
      </c>
      <c r="O268" s="9">
        <f>IFERROR(VLOOKUP($B268,'SpEd BEA Rates by Month'!$B$4:$I$380,8,0)," ")</f>
        <v>10462.99</v>
      </c>
      <c r="P268" s="9">
        <f t="shared" si="140"/>
        <v>12032.438499999998</v>
      </c>
      <c r="Q268" s="31">
        <f>VLOOKUP($B268,AAFTE!$C$4:$F$300,4,0)</f>
        <v>263.44444444444446</v>
      </c>
      <c r="R268" s="9">
        <f t="shared" si="141"/>
        <v>3169879.0759444442</v>
      </c>
      <c r="S268" s="9">
        <f>IFERROR(VLOOKUP($B268,'SpEd BEA Rates by Month'!$B$4:$I$380,8,0)," ")</f>
        <v>10462.99</v>
      </c>
      <c r="T268" s="9">
        <f t="shared" si="146"/>
        <v>12032.438499999998</v>
      </c>
      <c r="U268" s="31">
        <f>VLOOKUP($B268,AAFTE!$C$4:$G$300,5,0)</f>
        <v>258.41666666666669</v>
      </c>
      <c r="V268" s="9">
        <f t="shared" si="147"/>
        <v>3109382.6490416666</v>
      </c>
    </row>
    <row r="269" spans="1:22" ht="15.75" thickBot="1" x14ac:dyDescent="0.3">
      <c r="A269" s="7" t="s">
        <v>236</v>
      </c>
      <c r="B269" s="7" t="s">
        <v>240</v>
      </c>
      <c r="C269" s="9">
        <v>9900.64</v>
      </c>
      <c r="D269" s="9">
        <v>11385.735999999999</v>
      </c>
      <c r="E269" s="15">
        <v>191.08333333333334</v>
      </c>
      <c r="F269" s="22">
        <v>2175624.387333333</v>
      </c>
      <c r="G269" s="22">
        <f>IFERROR(VLOOKUP(B269,'SpEd BEA Rates by Month'!$B$4:$C$380,2,0)," ")</f>
        <v>10557.7</v>
      </c>
      <c r="H269" s="9">
        <f t="shared" ref="H269:H331" si="150">G269*1.15</f>
        <v>12141.355</v>
      </c>
      <c r="I269" s="15">
        <f>VLOOKUP(B269,AAFTE!$C$4:$D$300,2,0)</f>
        <v>191.41666666666666</v>
      </c>
      <c r="J269" s="22">
        <f t="shared" si="148"/>
        <v>2324057.7029166664</v>
      </c>
      <c r="K269" s="22">
        <f>IFERROR(VLOOKUP($B269,'SpEd BEA Rates by Month'!$B$4:$F$380,5,0)," ")</f>
        <v>10557.7</v>
      </c>
      <c r="L269" s="9">
        <f t="shared" ref="L269:L331" si="151">K269*1.15</f>
        <v>12141.355</v>
      </c>
      <c r="M269" s="15">
        <f>VLOOKUP($B269,AAFTE!$C$4:$E$300,3,0)</f>
        <v>210.66666666666666</v>
      </c>
      <c r="N269" s="9">
        <f t="shared" si="149"/>
        <v>2557778.7866666666</v>
      </c>
      <c r="O269" s="9">
        <f>IFERROR(VLOOKUP($B269,'SpEd BEA Rates by Month'!$B$4:$I$380,8,0)," ")</f>
        <v>10489.54</v>
      </c>
      <c r="P269" s="9">
        <f t="shared" si="140"/>
        <v>12062.971</v>
      </c>
      <c r="Q269" s="31">
        <f>VLOOKUP($B269,AAFTE!$C$4:$F$300,4,0)</f>
        <v>213.22222222222223</v>
      </c>
      <c r="R269" s="9">
        <f t="shared" si="141"/>
        <v>2572093.4832222224</v>
      </c>
      <c r="S269" s="9">
        <f>IFERROR(VLOOKUP($B269,'SpEd BEA Rates by Month'!$B$4:$I$380,8,0)," ")</f>
        <v>10489.54</v>
      </c>
      <c r="T269" s="9">
        <f t="shared" si="146"/>
        <v>12062.971</v>
      </c>
      <c r="U269" s="31">
        <f>VLOOKUP($B269,AAFTE!$C$4:$G$300,5,0)</f>
        <v>211.66666666666666</v>
      </c>
      <c r="V269" s="9">
        <f t="shared" si="147"/>
        <v>2553328.8616666663</v>
      </c>
    </row>
    <row r="270" spans="1:22" ht="15.75" thickBot="1" x14ac:dyDescent="0.3">
      <c r="A270" s="7" t="s">
        <v>236</v>
      </c>
      <c r="B270" s="7" t="s">
        <v>241</v>
      </c>
      <c r="C270" s="9">
        <v>9409.89</v>
      </c>
      <c r="D270" s="9">
        <v>10821.373499999998</v>
      </c>
      <c r="E270" s="15">
        <v>24.25</v>
      </c>
      <c r="F270" s="22">
        <v>262418.30737499997</v>
      </c>
      <c r="G270" s="22">
        <f>IFERROR(VLOOKUP(B270,'SpEd BEA Rates by Month'!$B$4:$C$380,2,0)," ")</f>
        <v>10095.07</v>
      </c>
      <c r="H270" s="9">
        <f t="shared" si="150"/>
        <v>11609.330499999998</v>
      </c>
      <c r="I270" s="15">
        <f>VLOOKUP(B270,AAFTE!$C$4:$D$300,2,0)</f>
        <v>24.25</v>
      </c>
      <c r="J270" s="22">
        <f t="shared" si="148"/>
        <v>281526.26462499995</v>
      </c>
      <c r="K270" s="22">
        <f>IFERROR(VLOOKUP($B270,'SpEd BEA Rates by Month'!$B$4:$F$380,5,0)," ")</f>
        <v>10095.07</v>
      </c>
      <c r="L270" s="9">
        <f t="shared" si="151"/>
        <v>11609.330499999998</v>
      </c>
      <c r="M270" s="15">
        <f>VLOOKUP($B270,AAFTE!$C$4:$E$300,3,0)</f>
        <v>23.666666666666668</v>
      </c>
      <c r="N270" s="9">
        <f t="shared" si="149"/>
        <v>274754.15516666666</v>
      </c>
      <c r="O270" s="9">
        <f>IFERROR(VLOOKUP($B270,'SpEd BEA Rates by Month'!$B$4:$I$380,8,0)," ")</f>
        <v>10088.99</v>
      </c>
      <c r="P270" s="9">
        <f t="shared" si="140"/>
        <v>11602.338499999998</v>
      </c>
      <c r="Q270" s="31">
        <f>VLOOKUP($B270,AAFTE!$C$4:$F$300,4,0)</f>
        <v>22.222222222222221</v>
      </c>
      <c r="R270" s="9">
        <f t="shared" si="141"/>
        <v>257829.7444444444</v>
      </c>
      <c r="S270" s="9">
        <f>IFERROR(VLOOKUP($B270,'SpEd BEA Rates by Month'!$B$4:$I$380,8,0)," ")</f>
        <v>10088.99</v>
      </c>
      <c r="T270" s="9">
        <f t="shared" si="146"/>
        <v>11602.338499999998</v>
      </c>
      <c r="U270" s="31">
        <f>VLOOKUP($B270,AAFTE!$C$4:$G$300,5,0)</f>
        <v>22.583333333333332</v>
      </c>
      <c r="V270" s="9">
        <f t="shared" si="147"/>
        <v>262019.47779166661</v>
      </c>
    </row>
    <row r="271" spans="1:22" ht="15.75" thickBot="1" x14ac:dyDescent="0.3">
      <c r="A271" s="7" t="s">
        <v>236</v>
      </c>
      <c r="B271" s="7" t="s">
        <v>242</v>
      </c>
      <c r="C271" s="9">
        <v>10500.53</v>
      </c>
      <c r="D271" s="9">
        <v>12075.6095</v>
      </c>
      <c r="E271" s="15">
        <v>0</v>
      </c>
      <c r="F271" s="22">
        <v>0</v>
      </c>
      <c r="G271" s="22">
        <f>IFERROR(VLOOKUP(B271,'SpEd BEA Rates by Month'!$B$4:$C$380,2,0)," ")</f>
        <v>10349.09</v>
      </c>
      <c r="H271" s="9">
        <f t="shared" si="150"/>
        <v>11901.4535</v>
      </c>
      <c r="I271" s="15">
        <f>VLOOKUP(B271,AAFTE!$C$4:$D$300,2,0)</f>
        <v>0</v>
      </c>
      <c r="J271" s="22">
        <f t="shared" si="148"/>
        <v>0</v>
      </c>
      <c r="K271" s="22">
        <f>IFERROR(VLOOKUP($B271,'SpEd BEA Rates by Month'!$B$4:$F$380,5,0)," ")</f>
        <v>10349.09</v>
      </c>
      <c r="L271" s="9">
        <f t="shared" si="151"/>
        <v>11901.4535</v>
      </c>
      <c r="M271" s="15">
        <f>VLOOKUP($B271,AAFTE!$C$4:$E$300,3,0)</f>
        <v>0</v>
      </c>
      <c r="N271" s="9">
        <f t="shared" si="149"/>
        <v>0</v>
      </c>
      <c r="O271" s="9">
        <f>IFERROR(VLOOKUP($B271,'SpEd BEA Rates by Month'!$B$4:$I$380,8,0)," ")</f>
        <v>10693.17</v>
      </c>
      <c r="P271" s="9">
        <f t="shared" si="140"/>
        <v>12297.145499999999</v>
      </c>
      <c r="Q271" s="31">
        <f>VLOOKUP($B271,AAFTE!$C$4:$F$300,4,0)</f>
        <v>0</v>
      </c>
      <c r="R271" s="9">
        <f t="shared" si="141"/>
        <v>0</v>
      </c>
      <c r="S271" s="9">
        <f>IFERROR(VLOOKUP($B271,'SpEd BEA Rates by Month'!$B$4:$I$380,8,0)," ")</f>
        <v>10693.17</v>
      </c>
      <c r="T271" s="9">
        <f t="shared" si="146"/>
        <v>12297.145499999999</v>
      </c>
      <c r="U271" s="31">
        <f>VLOOKUP($B271,AAFTE!$C$4:$G$300,5,0)</f>
        <v>0</v>
      </c>
      <c r="V271" s="9">
        <f t="shared" si="147"/>
        <v>0</v>
      </c>
    </row>
    <row r="272" spans="1:22" ht="15.75" thickBot="1" x14ac:dyDescent="0.3">
      <c r="A272" s="7" t="s">
        <v>236</v>
      </c>
      <c r="B272" s="7" t="s">
        <v>243</v>
      </c>
      <c r="C272" s="9">
        <v>9793.07</v>
      </c>
      <c r="D272" s="9">
        <v>11262.030499999999</v>
      </c>
      <c r="E272" s="15">
        <v>95.75</v>
      </c>
      <c r="F272" s="22">
        <v>1078339.420375</v>
      </c>
      <c r="G272" s="22">
        <f>IFERROR(VLOOKUP(B272,'SpEd BEA Rates by Month'!$B$4:$C$380,2,0)," ")</f>
        <v>10522.94</v>
      </c>
      <c r="H272" s="9">
        <f t="shared" si="150"/>
        <v>12101.380999999999</v>
      </c>
      <c r="I272" s="15">
        <f>VLOOKUP(B272,AAFTE!$C$4:$D$300,2,0)</f>
        <v>96.25</v>
      </c>
      <c r="J272" s="22">
        <f t="shared" si="148"/>
        <v>1164757.9212499999</v>
      </c>
      <c r="K272" s="22">
        <f>IFERROR(VLOOKUP($B272,'SpEd BEA Rates by Month'!$B$4:$F$380,5,0)," ")</f>
        <v>10522.94</v>
      </c>
      <c r="L272" s="9">
        <f t="shared" si="151"/>
        <v>12101.380999999999</v>
      </c>
      <c r="M272" s="15">
        <f>VLOOKUP($B272,AAFTE!$C$4:$E$300,3,0)</f>
        <v>110</v>
      </c>
      <c r="N272" s="9">
        <f t="shared" si="149"/>
        <v>1331151.9099999999</v>
      </c>
      <c r="O272" s="9">
        <f>IFERROR(VLOOKUP($B272,'SpEd BEA Rates by Month'!$B$4:$I$380,8,0)," ")</f>
        <v>10500.63</v>
      </c>
      <c r="P272" s="9">
        <f t="shared" si="140"/>
        <v>12075.724499999998</v>
      </c>
      <c r="Q272" s="31">
        <f>VLOOKUP($B272,AAFTE!$C$4:$F$300,4,0)</f>
        <v>110.22222222222223</v>
      </c>
      <c r="R272" s="9">
        <f t="shared" si="141"/>
        <v>1331013.1893333332</v>
      </c>
      <c r="S272" s="9">
        <f>IFERROR(VLOOKUP($B272,'SpEd BEA Rates by Month'!$B$4:$I$380,8,0)," ")</f>
        <v>10500.63</v>
      </c>
      <c r="T272" s="9">
        <f t="shared" si="146"/>
        <v>12075.724499999998</v>
      </c>
      <c r="U272" s="31">
        <f>VLOOKUP($B272,AAFTE!$C$4:$G$300,5,0)</f>
        <v>107.33333333333333</v>
      </c>
      <c r="V272" s="9">
        <f t="shared" si="147"/>
        <v>1296127.7629999998</v>
      </c>
    </row>
    <row r="273" spans="1:22" ht="15.75" thickBot="1" x14ac:dyDescent="0.3">
      <c r="A273" s="7" t="s">
        <v>236</v>
      </c>
      <c r="B273" s="7" t="s">
        <v>244</v>
      </c>
      <c r="C273" s="9">
        <v>9630.4599999999991</v>
      </c>
      <c r="D273" s="9">
        <v>11075.028999999999</v>
      </c>
      <c r="E273" s="15">
        <v>21.833333333333332</v>
      </c>
      <c r="F273" s="22">
        <v>241804.79983333329</v>
      </c>
      <c r="G273" s="22">
        <f>IFERROR(VLOOKUP(B273,'SpEd BEA Rates by Month'!$B$4:$C$380,2,0)," ")</f>
        <v>10290.450000000001</v>
      </c>
      <c r="H273" s="9">
        <f t="shared" si="150"/>
        <v>11834.0175</v>
      </c>
      <c r="I273" s="15">
        <f>VLOOKUP(B273,AAFTE!$C$4:$D$300,2,0)</f>
        <v>21.75</v>
      </c>
      <c r="J273" s="22">
        <f t="shared" si="148"/>
        <v>257389.88062499999</v>
      </c>
      <c r="K273" s="22">
        <f>IFERROR(VLOOKUP($B273,'SpEd BEA Rates by Month'!$B$4:$F$380,5,0)," ")</f>
        <v>10290.450000000001</v>
      </c>
      <c r="L273" s="9">
        <f t="shared" si="151"/>
        <v>11834.0175</v>
      </c>
      <c r="M273" s="15">
        <f>VLOOKUP($B273,AAFTE!$C$4:$E$300,3,0)</f>
        <v>19.5</v>
      </c>
      <c r="N273" s="9">
        <f t="shared" si="149"/>
        <v>230763.34125</v>
      </c>
      <c r="O273" s="9">
        <f>IFERROR(VLOOKUP($B273,'SpEd BEA Rates by Month'!$B$4:$I$380,8,0)," ")</f>
        <v>10288.86</v>
      </c>
      <c r="P273" s="9">
        <f t="shared" si="140"/>
        <v>11832.189</v>
      </c>
      <c r="Q273" s="31">
        <f>VLOOKUP($B273,AAFTE!$C$4:$F$300,4,0)</f>
        <v>20.444444444444443</v>
      </c>
      <c r="R273" s="9">
        <f t="shared" si="141"/>
        <v>241902.53066666666</v>
      </c>
      <c r="S273" s="9">
        <f>IFERROR(VLOOKUP($B273,'SpEd BEA Rates by Month'!$B$4:$I$380,8,0)," ")</f>
        <v>10288.86</v>
      </c>
      <c r="T273" s="9">
        <f t="shared" si="146"/>
        <v>11832.189</v>
      </c>
      <c r="U273" s="31">
        <f>VLOOKUP($B273,AAFTE!$C$4:$G$300,5,0)</f>
        <v>21</v>
      </c>
      <c r="V273" s="9">
        <f t="shared" si="147"/>
        <v>248475.96900000001</v>
      </c>
    </row>
    <row r="274" spans="1:22" ht="15.75" thickBot="1" x14ac:dyDescent="0.3">
      <c r="A274" s="7" t="s">
        <v>236</v>
      </c>
      <c r="B274" s="7" t="s">
        <v>245</v>
      </c>
      <c r="C274" s="9">
        <v>9645.31</v>
      </c>
      <c r="D274" s="9">
        <v>11092.106499999998</v>
      </c>
      <c r="E274" s="15">
        <v>119.33333333333333</v>
      </c>
      <c r="F274" s="22">
        <v>1323658.0423333331</v>
      </c>
      <c r="G274" s="22">
        <f>IFERROR(VLOOKUP(B274,'SpEd BEA Rates by Month'!$B$4:$C$380,2,0)," ")</f>
        <v>10277.81</v>
      </c>
      <c r="H274" s="9">
        <f t="shared" si="150"/>
        <v>11819.481499999998</v>
      </c>
      <c r="I274" s="15">
        <f>VLOOKUP(B274,AAFTE!$C$4:$D$300,2,0)</f>
        <v>117.83333333333333</v>
      </c>
      <c r="J274" s="22">
        <f t="shared" si="148"/>
        <v>1392728.9034166664</v>
      </c>
      <c r="K274" s="22">
        <f>IFERROR(VLOOKUP($B274,'SpEd BEA Rates by Month'!$B$4:$F$380,5,0)," ")</f>
        <v>10277.81</v>
      </c>
      <c r="L274" s="9">
        <f t="shared" si="151"/>
        <v>11819.481499999998</v>
      </c>
      <c r="M274" s="15">
        <f>VLOOKUP($B274,AAFTE!$C$4:$E$300,3,0)</f>
        <v>128</v>
      </c>
      <c r="N274" s="9">
        <f t="shared" si="149"/>
        <v>1512893.6319999998</v>
      </c>
      <c r="O274" s="9">
        <f>IFERROR(VLOOKUP($B274,'SpEd BEA Rates by Month'!$B$4:$I$380,8,0)," ")</f>
        <v>10197.98</v>
      </c>
      <c r="P274" s="9">
        <f t="shared" si="140"/>
        <v>11727.676999999998</v>
      </c>
      <c r="Q274" s="31">
        <f>VLOOKUP($B274,AAFTE!$C$4:$F$300,4,0)</f>
        <v>127.33333333333333</v>
      </c>
      <c r="R274" s="9">
        <f t="shared" si="141"/>
        <v>1493324.2046666665</v>
      </c>
      <c r="S274" s="9">
        <f>IFERROR(VLOOKUP($B274,'SpEd BEA Rates by Month'!$B$4:$I$380,8,0)," ")</f>
        <v>10197.98</v>
      </c>
      <c r="T274" s="9">
        <f t="shared" si="146"/>
        <v>11727.676999999998</v>
      </c>
      <c r="U274" s="31">
        <f>VLOOKUP($B274,AAFTE!$C$4:$G$300,5,0)</f>
        <v>121.41666666666667</v>
      </c>
      <c r="V274" s="9">
        <f t="shared" si="147"/>
        <v>1423935.4490833331</v>
      </c>
    </row>
    <row r="275" spans="1:22" ht="15.75" thickBot="1" x14ac:dyDescent="0.3">
      <c r="A275" s="7" t="s">
        <v>236</v>
      </c>
      <c r="B275" s="7" t="s">
        <v>246</v>
      </c>
      <c r="C275" s="9">
        <v>9612.1299999999992</v>
      </c>
      <c r="D275" s="9">
        <v>11053.949499999999</v>
      </c>
      <c r="E275" s="15">
        <v>45.25</v>
      </c>
      <c r="F275" s="22">
        <v>500191.21487499995</v>
      </c>
      <c r="G275" s="22">
        <f>IFERROR(VLOOKUP(B275,'SpEd BEA Rates by Month'!$B$4:$C$380,2,0)," ")</f>
        <v>10388.799999999999</v>
      </c>
      <c r="H275" s="9">
        <f t="shared" si="150"/>
        <v>11947.119999999999</v>
      </c>
      <c r="I275" s="15">
        <f>VLOOKUP(B275,AAFTE!$C$4:$D$300,2,0)</f>
        <v>45.333333333333336</v>
      </c>
      <c r="J275" s="22">
        <f t="shared" si="148"/>
        <v>541602.77333333332</v>
      </c>
      <c r="K275" s="22">
        <f>IFERROR(VLOOKUP($B275,'SpEd BEA Rates by Month'!$B$4:$F$380,5,0)," ")</f>
        <v>10388.799999999999</v>
      </c>
      <c r="L275" s="9">
        <f t="shared" si="151"/>
        <v>11947.119999999999</v>
      </c>
      <c r="M275" s="15">
        <f>VLOOKUP($B275,AAFTE!$C$4:$E$300,3,0)</f>
        <v>50.333333333333336</v>
      </c>
      <c r="N275" s="9">
        <f t="shared" si="149"/>
        <v>601338.37333333329</v>
      </c>
      <c r="O275" s="9">
        <f>IFERROR(VLOOKUP($B275,'SpEd BEA Rates by Month'!$B$4:$I$380,8,0)," ")</f>
        <v>10396.219999999999</v>
      </c>
      <c r="P275" s="9">
        <f t="shared" si="140"/>
        <v>11955.652999999998</v>
      </c>
      <c r="Q275" s="31">
        <f>VLOOKUP($B275,AAFTE!$C$4:$F$300,4,0)</f>
        <v>51.444444444444443</v>
      </c>
      <c r="R275" s="9">
        <f t="shared" si="141"/>
        <v>615051.92655555543</v>
      </c>
      <c r="S275" s="9">
        <f>IFERROR(VLOOKUP($B275,'SpEd BEA Rates by Month'!$B$4:$I$380,8,0)," ")</f>
        <v>10396.219999999999</v>
      </c>
      <c r="T275" s="9">
        <f t="shared" si="146"/>
        <v>11955.652999999998</v>
      </c>
      <c r="U275" s="31">
        <f>VLOOKUP($B275,AAFTE!$C$4:$G$300,5,0)</f>
        <v>50.25</v>
      </c>
      <c r="V275" s="9">
        <f t="shared" si="147"/>
        <v>600771.56324999989</v>
      </c>
    </row>
    <row r="276" spans="1:22" ht="15.75" thickBot="1" x14ac:dyDescent="0.3">
      <c r="A276" s="7" t="s">
        <v>236</v>
      </c>
      <c r="B276" s="7" t="s">
        <v>247</v>
      </c>
      <c r="C276" s="9">
        <v>9902.91</v>
      </c>
      <c r="D276" s="9">
        <v>11388.3465</v>
      </c>
      <c r="E276" s="15">
        <v>140.58333333333334</v>
      </c>
      <c r="F276" s="22">
        <v>1601011.7121250001</v>
      </c>
      <c r="G276" s="22">
        <f>IFERROR(VLOOKUP(B276,'SpEd BEA Rates by Month'!$B$4:$C$380,2,0)," ")</f>
        <v>10492.97</v>
      </c>
      <c r="H276" s="9">
        <f t="shared" si="150"/>
        <v>12066.915499999999</v>
      </c>
      <c r="I276" s="15">
        <f>VLOOKUP(B276,AAFTE!$C$4:$D$300,2,0)</f>
        <v>141.91666666666666</v>
      </c>
      <c r="J276" s="22">
        <f t="shared" si="148"/>
        <v>1712496.4247083331</v>
      </c>
      <c r="K276" s="22">
        <f>IFERROR(VLOOKUP($B276,'SpEd BEA Rates by Month'!$B$4:$F$380,5,0)," ")</f>
        <v>10492.97</v>
      </c>
      <c r="L276" s="9">
        <f t="shared" si="151"/>
        <v>12066.915499999999</v>
      </c>
      <c r="M276" s="15">
        <f>VLOOKUP($B276,AAFTE!$C$4:$E$300,3,0)</f>
        <v>156.66666666666666</v>
      </c>
      <c r="N276" s="9">
        <f t="shared" si="149"/>
        <v>1890483.428333333</v>
      </c>
      <c r="O276" s="9">
        <f>IFERROR(VLOOKUP($B276,'SpEd BEA Rates by Month'!$B$4:$I$380,8,0)," ")</f>
        <v>10459.709999999999</v>
      </c>
      <c r="P276" s="9">
        <f t="shared" si="140"/>
        <v>12028.666499999998</v>
      </c>
      <c r="Q276" s="31">
        <f>VLOOKUP($B276,AAFTE!$C$4:$F$300,4,0)</f>
        <v>156.11111111111111</v>
      </c>
      <c r="R276" s="9">
        <f t="shared" si="141"/>
        <v>1877808.4924999997</v>
      </c>
      <c r="S276" s="9">
        <f>IFERROR(VLOOKUP($B276,'SpEd BEA Rates by Month'!$B$4:$I$380,8,0)," ")</f>
        <v>10459.709999999999</v>
      </c>
      <c r="T276" s="9">
        <f t="shared" si="146"/>
        <v>12028.666499999998</v>
      </c>
      <c r="U276" s="31">
        <f>VLOOKUP($B276,AAFTE!$C$4:$G$300,5,0)</f>
        <v>154.16666666666666</v>
      </c>
      <c r="V276" s="9">
        <f t="shared" si="147"/>
        <v>1854419.4187499995</v>
      </c>
    </row>
    <row r="277" spans="1:22" ht="15.75" thickBot="1" x14ac:dyDescent="0.3">
      <c r="A277" s="7" t="s">
        <v>236</v>
      </c>
      <c r="B277" s="7" t="s">
        <v>248</v>
      </c>
      <c r="C277" s="9">
        <v>9849.73</v>
      </c>
      <c r="D277" s="9">
        <v>11327.189499999999</v>
      </c>
      <c r="E277" s="15">
        <v>64.166666666666671</v>
      </c>
      <c r="F277" s="22">
        <v>726827.99291666667</v>
      </c>
      <c r="G277" s="22">
        <f>IFERROR(VLOOKUP(B277,'SpEd BEA Rates by Month'!$B$4:$C$380,2,0)," ")</f>
        <v>10462.4</v>
      </c>
      <c r="H277" s="9">
        <f t="shared" si="150"/>
        <v>12031.759999999998</v>
      </c>
      <c r="I277" s="15">
        <f>VLOOKUP(B277,AAFTE!$C$4:$D$300,2,0)</f>
        <v>65.583333333333329</v>
      </c>
      <c r="J277" s="22">
        <f t="shared" si="148"/>
        <v>789082.92666666652</v>
      </c>
      <c r="K277" s="22">
        <f>IFERROR(VLOOKUP($B277,'SpEd BEA Rates by Month'!$B$4:$F$380,5,0)," ")</f>
        <v>10462.4</v>
      </c>
      <c r="L277" s="9">
        <f t="shared" si="151"/>
        <v>12031.759999999998</v>
      </c>
      <c r="M277" s="15">
        <f>VLOOKUP($B277,AAFTE!$C$4:$E$300,3,0)</f>
        <v>78.166666666666671</v>
      </c>
      <c r="N277" s="9">
        <f t="shared" si="149"/>
        <v>940482.57333333325</v>
      </c>
      <c r="O277" s="9">
        <f>IFERROR(VLOOKUP($B277,'SpEd BEA Rates by Month'!$B$4:$I$380,8,0)," ")</f>
        <v>10457.14</v>
      </c>
      <c r="P277" s="9">
        <f t="shared" si="140"/>
        <v>12025.710999999998</v>
      </c>
      <c r="Q277" s="31">
        <f>VLOOKUP($B277,AAFTE!$C$4:$F$300,4,0)</f>
        <v>76.777777777777771</v>
      </c>
      <c r="R277" s="9">
        <f t="shared" si="141"/>
        <v>923307.36677777756</v>
      </c>
      <c r="S277" s="9">
        <f>IFERROR(VLOOKUP($B277,'SpEd BEA Rates by Month'!$B$4:$I$380,8,0)," ")</f>
        <v>10457.14</v>
      </c>
      <c r="T277" s="9">
        <f t="shared" si="146"/>
        <v>12025.710999999998</v>
      </c>
      <c r="U277" s="31">
        <f>VLOOKUP($B277,AAFTE!$C$4:$G$300,5,0)</f>
        <v>75</v>
      </c>
      <c r="V277" s="9">
        <f t="shared" si="147"/>
        <v>901928.32499999984</v>
      </c>
    </row>
    <row r="278" spans="1:22" ht="15.75" thickBot="1" x14ac:dyDescent="0.3">
      <c r="A278" s="8" t="s">
        <v>236</v>
      </c>
      <c r="B278" s="7" t="s">
        <v>249</v>
      </c>
      <c r="C278" s="9">
        <v>9845.5400000000009</v>
      </c>
      <c r="D278" s="9">
        <v>11322.371000000001</v>
      </c>
      <c r="E278" s="15">
        <v>47.166666666666664</v>
      </c>
      <c r="F278" s="22">
        <v>534038.49883333337</v>
      </c>
      <c r="G278" s="22">
        <f>IFERROR(VLOOKUP(B278,'SpEd BEA Rates by Month'!$B$4:$C$380,2,0)," ")</f>
        <v>10487.53</v>
      </c>
      <c r="H278" s="9">
        <f t="shared" si="150"/>
        <v>12060.6595</v>
      </c>
      <c r="I278" s="15">
        <f>VLOOKUP(B278,AAFTE!$C$4:$D$300,2,0)</f>
        <v>47.316666666666663</v>
      </c>
      <c r="J278" s="22">
        <f t="shared" si="148"/>
        <v>570670.20534166659</v>
      </c>
      <c r="K278" s="22">
        <f>IFERROR(VLOOKUP($B278,'SpEd BEA Rates by Month'!$B$4:$F$380,5,0)," ")</f>
        <v>10487.53</v>
      </c>
      <c r="L278" s="9">
        <f t="shared" si="151"/>
        <v>12060.6595</v>
      </c>
      <c r="M278" s="15">
        <f>VLOOKUP($B278,AAFTE!$C$4:$E$300,3,0)</f>
        <v>40.333333333333336</v>
      </c>
      <c r="N278" s="9">
        <f t="shared" si="149"/>
        <v>486446.59983333334</v>
      </c>
      <c r="O278" s="9">
        <f>IFERROR(VLOOKUP($B278,'SpEd BEA Rates by Month'!$B$4:$I$380,8,0)," ")</f>
        <v>10497.51</v>
      </c>
      <c r="P278" s="9">
        <f t="shared" si="140"/>
        <v>12072.136499999999</v>
      </c>
      <c r="Q278" s="31">
        <f>VLOOKUP($B278,AAFTE!$C$4:$F$300,4,0)</f>
        <v>38</v>
      </c>
      <c r="R278" s="9">
        <f t="shared" si="141"/>
        <v>458741.18699999998</v>
      </c>
      <c r="S278" s="9">
        <f>IFERROR(VLOOKUP($B278,'SpEd BEA Rates by Month'!$B$4:$I$380,8,0)," ")</f>
        <v>10497.51</v>
      </c>
      <c r="T278" s="9">
        <f t="shared" si="146"/>
        <v>12072.136499999999</v>
      </c>
      <c r="U278" s="31">
        <f>VLOOKUP($B278,AAFTE!$C$4:$G$300,5,0)</f>
        <v>9.9166666666666661</v>
      </c>
      <c r="V278" s="9">
        <f t="shared" si="147"/>
        <v>119715.35362499997</v>
      </c>
    </row>
    <row r="279" spans="1:22" ht="15.75" thickBot="1" x14ac:dyDescent="0.3">
      <c r="A279" s="7" t="s">
        <v>236</v>
      </c>
      <c r="B279" s="7" t="s">
        <v>250</v>
      </c>
      <c r="C279" s="9">
        <v>9829.34</v>
      </c>
      <c r="D279" s="9">
        <v>11303.741</v>
      </c>
      <c r="E279" s="15">
        <v>14.333333333333334</v>
      </c>
      <c r="F279" s="22">
        <v>162020.28766666667</v>
      </c>
      <c r="G279" s="22">
        <f>IFERROR(VLOOKUP(B279,'SpEd BEA Rates by Month'!$B$4:$C$380,2,0)," ")</f>
        <v>10570.55</v>
      </c>
      <c r="H279" s="9">
        <f t="shared" si="150"/>
        <v>12156.132499999998</v>
      </c>
      <c r="I279" s="15">
        <f>VLOOKUP(B279,AAFTE!$C$4:$D$300,2,0)</f>
        <v>14.75</v>
      </c>
      <c r="J279" s="22">
        <f t="shared" si="148"/>
        <v>179302.95437499997</v>
      </c>
      <c r="K279" s="22">
        <f>IFERROR(VLOOKUP($B279,'SpEd BEA Rates by Month'!$B$4:$F$380,5,0)," ")</f>
        <v>10570.55</v>
      </c>
      <c r="L279" s="9">
        <f t="shared" si="151"/>
        <v>12156.132499999998</v>
      </c>
      <c r="M279" s="15">
        <f>VLOOKUP($B279,AAFTE!$C$4:$E$300,3,0)</f>
        <v>21.833333333333332</v>
      </c>
      <c r="N279" s="9">
        <f t="shared" si="149"/>
        <v>265408.89291666663</v>
      </c>
      <c r="O279" s="9">
        <f>IFERROR(VLOOKUP($B279,'SpEd BEA Rates by Month'!$B$4:$I$380,8,0)," ")</f>
        <v>10588.23</v>
      </c>
      <c r="P279" s="9">
        <f t="shared" si="140"/>
        <v>12176.464499999998</v>
      </c>
      <c r="Q279" s="31">
        <f>VLOOKUP($B279,AAFTE!$C$4:$F$300,4,0)</f>
        <v>22.777777777777779</v>
      </c>
      <c r="R279" s="9">
        <f t="shared" si="141"/>
        <v>277352.80249999999</v>
      </c>
      <c r="S279" s="9">
        <f>IFERROR(VLOOKUP($B279,'SpEd BEA Rates by Month'!$B$4:$I$380,8,0)," ")</f>
        <v>10588.23</v>
      </c>
      <c r="T279" s="9">
        <f t="shared" si="146"/>
        <v>12176.464499999998</v>
      </c>
      <c r="U279" s="31">
        <f>VLOOKUP($B279,AAFTE!$C$4:$G$300,5,0)</f>
        <v>22.083333333333332</v>
      </c>
      <c r="V279" s="9">
        <f t="shared" si="147"/>
        <v>268896.92437499994</v>
      </c>
    </row>
    <row r="280" spans="1:22" ht="15.75" thickBot="1" x14ac:dyDescent="0.3">
      <c r="A280" s="6" t="s">
        <v>366</v>
      </c>
      <c r="B280" s="6" t="s">
        <v>855</v>
      </c>
      <c r="C280" s="41"/>
      <c r="D280" s="13">
        <v>11257.214093433124</v>
      </c>
      <c r="E280" s="34">
        <v>1035.5</v>
      </c>
      <c r="F280" s="25">
        <v>11656845.19375</v>
      </c>
      <c r="G280" s="26" t="str">
        <f>IFERROR(VLOOKUP(B280,'SpEd BEA Rates by Month'!$B$4:$C$380,2,0)," ")</f>
        <v xml:space="preserve"> </v>
      </c>
      <c r="H280" s="12">
        <f>J280/I280</f>
        <v>12026.169419520491</v>
      </c>
      <c r="I280" s="17">
        <f>SUM(I266:I279)</f>
        <v>1038.5666666666668</v>
      </c>
      <c r="J280" s="26">
        <f>SUM(J266:J279)</f>
        <v>12489978.686799999</v>
      </c>
      <c r="K280" s="10"/>
      <c r="L280" s="11">
        <f>N280/M280</f>
        <v>12029.14934361749</v>
      </c>
      <c r="M280" s="27">
        <f>SUM(M266:M279)</f>
        <v>1139.8333333333333</v>
      </c>
      <c r="N280" s="11">
        <f>SUM(N266:N279)</f>
        <v>13711225.3935</v>
      </c>
      <c r="O280" s="29"/>
      <c r="P280" s="29">
        <f>R280/Q280</f>
        <v>11986.2106924983</v>
      </c>
      <c r="Q280" s="32">
        <f>SUM(Q266:Q279)</f>
        <v>1143.4444444444443</v>
      </c>
      <c r="R280" s="29">
        <f>SUM(R266:R279)</f>
        <v>13705566.026277777</v>
      </c>
      <c r="S280" s="67"/>
      <c r="T280" s="67">
        <f>V280/U280</f>
        <v>11984.646723800455</v>
      </c>
      <c r="U280" s="68">
        <f>SUM(U266:U279)</f>
        <v>1094.1666666666665</v>
      </c>
      <c r="V280" s="67">
        <f>SUM(V266:V279)</f>
        <v>13113200.956958329</v>
      </c>
    </row>
    <row r="281" spans="1:22" ht="15.75" thickBot="1" x14ac:dyDescent="0.3">
      <c r="A281" s="6"/>
      <c r="B281" s="6" t="s">
        <v>380</v>
      </c>
      <c r="C281" s="41"/>
      <c r="D281" s="33">
        <v>938.10117445276035</v>
      </c>
      <c r="E281" s="16"/>
      <c r="F281" s="25"/>
      <c r="G281" s="26" t="str">
        <f>IFERROR(VLOOKUP(B281,'SpEd BEA Rates by Month'!$B$4:$C$380,2,0)," ")</f>
        <v xml:space="preserve"> </v>
      </c>
      <c r="H281" s="12">
        <f>H280/12</f>
        <v>1002.1807849600409</v>
      </c>
      <c r="I281" s="17"/>
      <c r="J281" s="26"/>
      <c r="K281" s="10"/>
      <c r="L281" s="11">
        <f>L280/12</f>
        <v>1002.4291119681242</v>
      </c>
      <c r="M281" s="27"/>
      <c r="N281" s="11"/>
      <c r="O281" s="29"/>
      <c r="P281" s="29">
        <f>P280/12</f>
        <v>998.85089104152496</v>
      </c>
      <c r="Q281" s="32"/>
      <c r="R281" s="29"/>
      <c r="S281" s="67"/>
      <c r="T281" s="67">
        <f>T280/12</f>
        <v>998.72056031670456</v>
      </c>
      <c r="U281" s="68"/>
      <c r="V281" s="67"/>
    </row>
    <row r="282" spans="1:22" ht="15.75" thickBot="1" x14ac:dyDescent="0.3">
      <c r="A282" s="7" t="s">
        <v>251</v>
      </c>
      <c r="B282" s="7" t="s">
        <v>252</v>
      </c>
      <c r="C282" s="9">
        <v>8661.43</v>
      </c>
      <c r="D282" s="9">
        <v>9960.6445000000003</v>
      </c>
      <c r="E282" s="15">
        <v>257.33333333333331</v>
      </c>
      <c r="F282" s="22">
        <v>2563205.8513333332</v>
      </c>
      <c r="G282" s="22">
        <f>IFERROR(VLOOKUP(B282,'SpEd BEA Rates by Month'!$B$4:$C$380,2,0)," ")</f>
        <v>9272.44</v>
      </c>
      <c r="H282" s="9">
        <f t="shared" si="150"/>
        <v>10663.306</v>
      </c>
      <c r="I282" s="15">
        <f>VLOOKUP(B282,AAFTE!$C$4:$D$300,2,0)</f>
        <v>258.58333333333331</v>
      </c>
      <c r="J282" s="22">
        <f>H282*I282</f>
        <v>2757353.2098333333</v>
      </c>
      <c r="K282" s="22">
        <f>IFERROR(VLOOKUP($B282,'SpEd BEA Rates by Month'!$B$4:$F$380,5,0)," ")</f>
        <v>9272.44</v>
      </c>
      <c r="L282" s="9">
        <f t="shared" si="151"/>
        <v>10663.306</v>
      </c>
      <c r="M282" s="15">
        <f>VLOOKUP($B282,AAFTE!$C$4:$E$300,3,0)</f>
        <v>273.66666666666669</v>
      </c>
      <c r="N282" s="9">
        <f>L282*M282</f>
        <v>2918191.4086666671</v>
      </c>
      <c r="O282" s="9">
        <f>IFERROR(VLOOKUP($B282,'SpEd BEA Rates by Month'!$B$4:$I$380,8,0)," ")</f>
        <v>9284.7099999999991</v>
      </c>
      <c r="P282" s="9">
        <f t="shared" si="140"/>
        <v>10677.416499999998</v>
      </c>
      <c r="Q282" s="31">
        <f>VLOOKUP($B282,AAFTE!$C$4:$F$300,4,0)</f>
        <v>274</v>
      </c>
      <c r="R282" s="9">
        <f t="shared" si="141"/>
        <v>2925612.1209999993</v>
      </c>
      <c r="S282" s="9">
        <f>IFERROR(VLOOKUP($B282,'SpEd BEA Rates by Month'!$B$4:$I$380,8,0)," ")</f>
        <v>9284.7099999999991</v>
      </c>
      <c r="T282" s="9">
        <f t="shared" ref="T282:T295" si="152">S282*1.15</f>
        <v>10677.416499999998</v>
      </c>
      <c r="U282" s="31">
        <f>VLOOKUP($B282,AAFTE!$C$4:$G$300,5,0)</f>
        <v>271.83333333333331</v>
      </c>
      <c r="V282" s="9">
        <f t="shared" ref="V282:V295" si="153">T282*U282</f>
        <v>2902477.7185833324</v>
      </c>
    </row>
    <row r="283" spans="1:22" ht="15.75" thickBot="1" x14ac:dyDescent="0.3">
      <c r="A283" s="7" t="s">
        <v>251</v>
      </c>
      <c r="B283" s="7" t="s">
        <v>253</v>
      </c>
      <c r="C283" s="9">
        <v>8595.64</v>
      </c>
      <c r="D283" s="9">
        <v>9884.985999999999</v>
      </c>
      <c r="E283" s="15">
        <v>88.666666666666671</v>
      </c>
      <c r="F283" s="22">
        <v>876468.75866666657</v>
      </c>
      <c r="G283" s="22">
        <f>IFERROR(VLOOKUP(B283,'SpEd BEA Rates by Month'!$B$4:$C$380,2,0)," ")</f>
        <v>9237.8700000000008</v>
      </c>
      <c r="H283" s="9">
        <f t="shared" si="150"/>
        <v>10623.550499999999</v>
      </c>
      <c r="I283" s="15">
        <f>VLOOKUP(B283,AAFTE!$C$4:$D$300,2,0)</f>
        <v>92.083333333333329</v>
      </c>
      <c r="J283" s="22">
        <f t="shared" ref="J283:J295" si="154">H283*I283</f>
        <v>978251.9418749999</v>
      </c>
      <c r="K283" s="22">
        <f>IFERROR(VLOOKUP($B283,'SpEd BEA Rates by Month'!$B$4:$F$380,5,0)," ")</f>
        <v>9237.8700000000008</v>
      </c>
      <c r="L283" s="9">
        <f t="shared" si="151"/>
        <v>10623.550499999999</v>
      </c>
      <c r="M283" s="15">
        <f>VLOOKUP($B283,AAFTE!$C$4:$E$300,3,0)</f>
        <v>110.5</v>
      </c>
      <c r="N283" s="9">
        <f t="shared" ref="N283:N295" si="155">L283*M283</f>
        <v>1173902.3302499999</v>
      </c>
      <c r="O283" s="9">
        <f>IFERROR(VLOOKUP($B283,'SpEd BEA Rates by Month'!$B$4:$I$380,8,0)," ")</f>
        <v>9256.8700000000008</v>
      </c>
      <c r="P283" s="9">
        <f t="shared" si="140"/>
        <v>10645.4005</v>
      </c>
      <c r="Q283" s="31">
        <f>VLOOKUP($B283,AAFTE!$C$4:$F$300,4,0)</f>
        <v>110.55555555555556</v>
      </c>
      <c r="R283" s="9">
        <f t="shared" si="141"/>
        <v>1176908.1663888888</v>
      </c>
      <c r="S283" s="9">
        <f>IFERROR(VLOOKUP($B283,'SpEd BEA Rates by Month'!$B$4:$I$380,8,0)," ")</f>
        <v>9256.8700000000008</v>
      </c>
      <c r="T283" s="9">
        <f t="shared" si="152"/>
        <v>10645.4005</v>
      </c>
      <c r="U283" s="31">
        <f>VLOOKUP($B283,AAFTE!$C$4:$G$300,5,0)</f>
        <v>110.08333333333333</v>
      </c>
      <c r="V283" s="9">
        <f t="shared" si="153"/>
        <v>1171881.1717083333</v>
      </c>
    </row>
    <row r="284" spans="1:22" ht="15.75" thickBot="1" x14ac:dyDescent="0.3">
      <c r="A284" s="8" t="s">
        <v>251</v>
      </c>
      <c r="B284" s="7" t="s">
        <v>254</v>
      </c>
      <c r="C284" s="9">
        <v>8540.08</v>
      </c>
      <c r="D284" s="9">
        <v>9821.0919999999987</v>
      </c>
      <c r="E284" s="15">
        <v>12</v>
      </c>
      <c r="F284" s="22">
        <v>117853.10399999999</v>
      </c>
      <c r="G284" s="22">
        <f>IFERROR(VLOOKUP(B284,'SpEd BEA Rates by Month'!$B$4:$C$380,2,0)," ")</f>
        <v>9129.17</v>
      </c>
      <c r="H284" s="9">
        <f t="shared" si="150"/>
        <v>10498.5455</v>
      </c>
      <c r="I284" s="15">
        <f>VLOOKUP(B284,AAFTE!$C$4:$D$300,2,0)</f>
        <v>12.5</v>
      </c>
      <c r="J284" s="22">
        <f t="shared" si="154"/>
        <v>131231.81875000001</v>
      </c>
      <c r="K284" s="22">
        <f>IFERROR(VLOOKUP($B284,'SpEd BEA Rates by Month'!$B$4:$F$380,5,0)," ")</f>
        <v>9129.17</v>
      </c>
      <c r="L284" s="9">
        <f t="shared" si="151"/>
        <v>10498.5455</v>
      </c>
      <c r="M284" s="15">
        <f>VLOOKUP($B284,AAFTE!$C$4:$E$300,3,0)</f>
        <v>19.166666666666668</v>
      </c>
      <c r="N284" s="9">
        <f t="shared" si="155"/>
        <v>201222.12208333335</v>
      </c>
      <c r="O284" s="9">
        <f>IFERROR(VLOOKUP($B284,'SpEd BEA Rates by Month'!$B$4:$I$380,8,0)," ")</f>
        <v>9136.52</v>
      </c>
      <c r="P284" s="9">
        <f t="shared" si="140"/>
        <v>10506.998</v>
      </c>
      <c r="Q284" s="31">
        <f>VLOOKUP($B284,AAFTE!$C$4:$F$300,4,0)</f>
        <v>21.666666666666668</v>
      </c>
      <c r="R284" s="9">
        <f t="shared" si="141"/>
        <v>227651.62333333335</v>
      </c>
      <c r="S284" s="9">
        <f>IFERROR(VLOOKUP($B284,'SpEd BEA Rates by Month'!$B$4:$I$380,8,0)," ")</f>
        <v>9136.52</v>
      </c>
      <c r="T284" s="9">
        <f t="shared" si="152"/>
        <v>10506.998</v>
      </c>
      <c r="U284" s="31">
        <f>VLOOKUP($B284,AAFTE!$C$4:$G$300,5,0)</f>
        <v>20.333333333333332</v>
      </c>
      <c r="V284" s="9">
        <f t="shared" si="153"/>
        <v>213642.29266666665</v>
      </c>
    </row>
    <row r="285" spans="1:22" ht="15.75" thickBot="1" x14ac:dyDescent="0.3">
      <c r="A285" s="7" t="s">
        <v>251</v>
      </c>
      <c r="B285" s="7" t="s">
        <v>255</v>
      </c>
      <c r="C285" s="9">
        <v>8812.8799999999992</v>
      </c>
      <c r="D285" s="9">
        <v>10134.811999999998</v>
      </c>
      <c r="E285" s="15">
        <v>97</v>
      </c>
      <c r="F285" s="22">
        <v>983076.76399999985</v>
      </c>
      <c r="G285" s="22">
        <f>IFERROR(VLOOKUP(B285,'SpEd BEA Rates by Month'!$B$4:$C$380,2,0)," ")</f>
        <v>9447.9599999999991</v>
      </c>
      <c r="H285" s="9">
        <f t="shared" si="150"/>
        <v>10865.153999999999</v>
      </c>
      <c r="I285" s="15">
        <f>VLOOKUP(B285,AAFTE!$C$4:$D$300,2,0)</f>
        <v>99.083333333333329</v>
      </c>
      <c r="J285" s="22">
        <f t="shared" si="154"/>
        <v>1076555.6754999999</v>
      </c>
      <c r="K285" s="22">
        <f>IFERROR(VLOOKUP($B285,'SpEd BEA Rates by Month'!$B$4:$F$380,5,0)," ")</f>
        <v>9447.9599999999991</v>
      </c>
      <c r="L285" s="9">
        <f t="shared" si="151"/>
        <v>10865.153999999999</v>
      </c>
      <c r="M285" s="15">
        <f>VLOOKUP($B285,AAFTE!$C$4:$E$300,3,0)</f>
        <v>114.33333333333333</v>
      </c>
      <c r="N285" s="9">
        <f t="shared" si="155"/>
        <v>1242249.2739999997</v>
      </c>
      <c r="O285" s="9">
        <f>IFERROR(VLOOKUP($B285,'SpEd BEA Rates by Month'!$B$4:$I$380,8,0)," ")</f>
        <v>9469.1299999999992</v>
      </c>
      <c r="P285" s="9">
        <f t="shared" si="140"/>
        <v>10889.499499999998</v>
      </c>
      <c r="Q285" s="31">
        <f>VLOOKUP($B285,AAFTE!$C$4:$F$300,4,0)</f>
        <v>114.22222222222223</v>
      </c>
      <c r="R285" s="9">
        <f t="shared" si="141"/>
        <v>1243822.8317777775</v>
      </c>
      <c r="S285" s="9">
        <f>IFERROR(VLOOKUP($B285,'SpEd BEA Rates by Month'!$B$4:$I$380,8,0)," ")</f>
        <v>9469.1299999999992</v>
      </c>
      <c r="T285" s="9">
        <f t="shared" si="152"/>
        <v>10889.499499999998</v>
      </c>
      <c r="U285" s="31">
        <f>VLOOKUP($B285,AAFTE!$C$4:$G$300,5,0)</f>
        <v>113.75</v>
      </c>
      <c r="V285" s="9">
        <f t="shared" si="153"/>
        <v>1238680.5681249998</v>
      </c>
    </row>
    <row r="286" spans="1:22" ht="15.75" thickBot="1" x14ac:dyDescent="0.3">
      <c r="A286" s="7" t="s">
        <v>251</v>
      </c>
      <c r="B286" s="7" t="s">
        <v>256</v>
      </c>
      <c r="C286" s="9">
        <v>8722.93</v>
      </c>
      <c r="D286" s="9">
        <v>10031.369499999999</v>
      </c>
      <c r="E286" s="15">
        <v>6.666666666666667</v>
      </c>
      <c r="F286" s="22">
        <v>66875.796666666662</v>
      </c>
      <c r="G286" s="22">
        <f>IFERROR(VLOOKUP(B286,'SpEd BEA Rates by Month'!$B$4:$C$380,2,0)," ")</f>
        <v>9404.68</v>
      </c>
      <c r="H286" s="9">
        <f t="shared" si="150"/>
        <v>10815.382</v>
      </c>
      <c r="I286" s="15">
        <f>VLOOKUP(B286,AAFTE!$C$4:$D$300,2,0)</f>
        <v>6.583333333333333</v>
      </c>
      <c r="J286" s="22">
        <f t="shared" si="154"/>
        <v>71201.264833333335</v>
      </c>
      <c r="K286" s="22">
        <f>IFERROR(VLOOKUP($B286,'SpEd BEA Rates by Month'!$B$4:$F$380,5,0)," ")</f>
        <v>9404.68</v>
      </c>
      <c r="L286" s="9">
        <f t="shared" si="151"/>
        <v>10815.382</v>
      </c>
      <c r="M286" s="15">
        <f>VLOOKUP($B286,AAFTE!$C$4:$E$300,3,0)</f>
        <v>10.166666666666666</v>
      </c>
      <c r="N286" s="9">
        <f t="shared" si="155"/>
        <v>109956.38366666666</v>
      </c>
      <c r="O286" s="9">
        <f>IFERROR(VLOOKUP($B286,'SpEd BEA Rates by Month'!$B$4:$I$380,8,0)," ")</f>
        <v>9461.02</v>
      </c>
      <c r="P286" s="9">
        <f t="shared" si="140"/>
        <v>10880.172999999999</v>
      </c>
      <c r="Q286" s="31">
        <f>VLOOKUP($B286,AAFTE!$C$4:$F$300,4,0)</f>
        <v>9.8888888888888893</v>
      </c>
      <c r="R286" s="9">
        <f t="shared" si="141"/>
        <v>107592.82188888888</v>
      </c>
      <c r="S286" s="9">
        <f>IFERROR(VLOOKUP($B286,'SpEd BEA Rates by Month'!$B$4:$I$380,8,0)," ")</f>
        <v>9461.02</v>
      </c>
      <c r="T286" s="9">
        <f t="shared" si="152"/>
        <v>10880.172999999999</v>
      </c>
      <c r="U286" s="31">
        <f>VLOOKUP($B286,AAFTE!$C$4:$G$300,5,0)</f>
        <v>9.0833333333333339</v>
      </c>
      <c r="V286" s="9">
        <f t="shared" si="153"/>
        <v>98828.23808333333</v>
      </c>
    </row>
    <row r="287" spans="1:22" ht="15.75" thickBot="1" x14ac:dyDescent="0.3">
      <c r="A287" s="7" t="s">
        <v>251</v>
      </c>
      <c r="B287" s="7" t="s">
        <v>257</v>
      </c>
      <c r="C287" s="9">
        <v>9318.2900000000009</v>
      </c>
      <c r="D287" s="9">
        <v>10716.0335</v>
      </c>
      <c r="E287" s="15">
        <v>0.58333333333333337</v>
      </c>
      <c r="F287" s="22">
        <v>6251.0195416666666</v>
      </c>
      <c r="G287" s="22">
        <f>IFERROR(VLOOKUP(B287,'SpEd BEA Rates by Month'!$B$4:$C$380,2,0)," ")</f>
        <v>9664.92</v>
      </c>
      <c r="H287" s="9">
        <f t="shared" si="150"/>
        <v>11114.657999999999</v>
      </c>
      <c r="I287" s="15">
        <f>VLOOKUP(B287,AAFTE!$C$4:$D$300,2,0)</f>
        <v>0.5</v>
      </c>
      <c r="J287" s="22">
        <f t="shared" si="154"/>
        <v>5557.3289999999997</v>
      </c>
      <c r="K287" s="22">
        <f>IFERROR(VLOOKUP($B287,'SpEd BEA Rates by Month'!$B$4:$F$380,5,0)," ")</f>
        <v>9664.92</v>
      </c>
      <c r="L287" s="9">
        <f t="shared" si="151"/>
        <v>11114.657999999999</v>
      </c>
      <c r="M287" s="15">
        <f>VLOOKUP($B287,AAFTE!$C$4:$E$300,3,0)</f>
        <v>0</v>
      </c>
      <c r="N287" s="9">
        <f t="shared" si="155"/>
        <v>0</v>
      </c>
      <c r="O287" s="9">
        <f>IFERROR(VLOOKUP($B287,'SpEd BEA Rates by Month'!$B$4:$I$380,8,0)," ")</f>
        <v>10018.32</v>
      </c>
      <c r="P287" s="9">
        <f t="shared" si="140"/>
        <v>11521.067999999999</v>
      </c>
      <c r="Q287" s="31">
        <f>VLOOKUP($B287,AAFTE!$C$4:$F$300,4,0)</f>
        <v>0</v>
      </c>
      <c r="R287" s="9">
        <f t="shared" si="141"/>
        <v>0</v>
      </c>
      <c r="S287" s="9">
        <f>IFERROR(VLOOKUP($B287,'SpEd BEA Rates by Month'!$B$4:$I$380,8,0)," ")</f>
        <v>10018.32</v>
      </c>
      <c r="T287" s="9">
        <f t="shared" si="152"/>
        <v>11521.067999999999</v>
      </c>
      <c r="U287" s="31">
        <f>VLOOKUP($B287,AAFTE!$C$4:$G$300,5,0)</f>
        <v>0</v>
      </c>
      <c r="V287" s="9">
        <f t="shared" si="153"/>
        <v>0</v>
      </c>
    </row>
    <row r="288" spans="1:22" ht="15.75" thickBot="1" x14ac:dyDescent="0.3">
      <c r="A288" s="7" t="s">
        <v>251</v>
      </c>
      <c r="B288" s="7" t="s">
        <v>258</v>
      </c>
      <c r="C288" s="9">
        <v>8737.61</v>
      </c>
      <c r="D288" s="9">
        <v>10048.2515</v>
      </c>
      <c r="E288" s="15">
        <v>8.25</v>
      </c>
      <c r="F288" s="22">
        <v>82898.074875000006</v>
      </c>
      <c r="G288" s="22">
        <f>IFERROR(VLOOKUP(B288,'SpEd BEA Rates by Month'!$B$4:$C$380,2,0)," ")</f>
        <v>9349.7000000000007</v>
      </c>
      <c r="H288" s="9">
        <f t="shared" si="150"/>
        <v>10752.155000000001</v>
      </c>
      <c r="I288" s="15">
        <f>VLOOKUP(B288,AAFTE!$C$4:$D$300,2,0)</f>
        <v>8.25</v>
      </c>
      <c r="J288" s="22">
        <f t="shared" si="154"/>
        <v>88705.278750000012</v>
      </c>
      <c r="K288" s="22">
        <f>IFERROR(VLOOKUP($B288,'SpEd BEA Rates by Month'!$B$4:$F$380,5,0)," ")</f>
        <v>9349.7000000000007</v>
      </c>
      <c r="L288" s="9">
        <f t="shared" si="151"/>
        <v>10752.155000000001</v>
      </c>
      <c r="M288" s="15">
        <f>VLOOKUP($B288,AAFTE!$C$4:$E$300,3,0)</f>
        <v>7.5</v>
      </c>
      <c r="N288" s="9">
        <f t="shared" si="155"/>
        <v>80641.162500000006</v>
      </c>
      <c r="O288" s="9">
        <f>IFERROR(VLOOKUP($B288,'SpEd BEA Rates by Month'!$B$4:$I$380,8,0)," ")</f>
        <v>9282.23</v>
      </c>
      <c r="P288" s="9">
        <f t="shared" si="140"/>
        <v>10674.564499999999</v>
      </c>
      <c r="Q288" s="31">
        <f>VLOOKUP($B288,AAFTE!$C$4:$F$300,4,0)</f>
        <v>7.8888888888888893</v>
      </c>
      <c r="R288" s="9">
        <f t="shared" si="141"/>
        <v>84210.453277777764</v>
      </c>
      <c r="S288" s="9">
        <f>IFERROR(VLOOKUP($B288,'SpEd BEA Rates by Month'!$B$4:$I$380,8,0)," ")</f>
        <v>9282.23</v>
      </c>
      <c r="T288" s="9">
        <f t="shared" si="152"/>
        <v>10674.564499999999</v>
      </c>
      <c r="U288" s="31">
        <f>VLOOKUP($B288,AAFTE!$C$4:$G$300,5,0)</f>
        <v>7.583333333333333</v>
      </c>
      <c r="V288" s="9">
        <f t="shared" si="153"/>
        <v>80948.78079166665</v>
      </c>
    </row>
    <row r="289" spans="1:22" ht="15.75" thickBot="1" x14ac:dyDescent="0.3">
      <c r="A289" s="7" t="s">
        <v>251</v>
      </c>
      <c r="B289" s="7" t="s">
        <v>259</v>
      </c>
      <c r="C289" s="9">
        <v>8832.31</v>
      </c>
      <c r="D289" s="9">
        <v>10157.156499999999</v>
      </c>
      <c r="E289" s="15">
        <v>119.41666666666667</v>
      </c>
      <c r="F289" s="22">
        <v>1212933.7720416666</v>
      </c>
      <c r="G289" s="22">
        <f>IFERROR(VLOOKUP(B289,'SpEd BEA Rates by Month'!$B$4:$C$380,2,0)," ")</f>
        <v>9371.68</v>
      </c>
      <c r="H289" s="9">
        <f t="shared" si="150"/>
        <v>10777.431999999999</v>
      </c>
      <c r="I289" s="15">
        <f>VLOOKUP(B289,AAFTE!$C$4:$D$300,2,0)</f>
        <v>123</v>
      </c>
      <c r="J289" s="22">
        <f t="shared" si="154"/>
        <v>1325624.1359999999</v>
      </c>
      <c r="K289" s="22">
        <f>IFERROR(VLOOKUP($B289,'SpEd BEA Rates by Month'!$B$4:$F$380,5,0)," ")</f>
        <v>9371.68</v>
      </c>
      <c r="L289" s="9">
        <f t="shared" si="151"/>
        <v>10777.431999999999</v>
      </c>
      <c r="M289" s="15">
        <f>VLOOKUP($B289,AAFTE!$C$4:$E$300,3,0)</f>
        <v>162.66666666666666</v>
      </c>
      <c r="N289" s="9">
        <f t="shared" si="155"/>
        <v>1753128.9386666664</v>
      </c>
      <c r="O289" s="9">
        <f>IFERROR(VLOOKUP($B289,'SpEd BEA Rates by Month'!$B$4:$I$380,8,0)," ")</f>
        <v>9346.41</v>
      </c>
      <c r="P289" s="9">
        <f t="shared" si="140"/>
        <v>10748.371499999999</v>
      </c>
      <c r="Q289" s="31">
        <f>VLOOKUP($B289,AAFTE!$C$4:$F$300,4,0)</f>
        <v>161.22222222222223</v>
      </c>
      <c r="R289" s="9">
        <f t="shared" si="141"/>
        <v>1732876.3384999998</v>
      </c>
      <c r="S289" s="9">
        <f>IFERROR(VLOOKUP($B289,'SpEd BEA Rates by Month'!$B$4:$I$380,8,0)," ")</f>
        <v>9346.41</v>
      </c>
      <c r="T289" s="9">
        <f t="shared" si="152"/>
        <v>10748.371499999999</v>
      </c>
      <c r="U289" s="31">
        <f>VLOOKUP($B289,AAFTE!$C$4:$G$300,5,0)</f>
        <v>156.58333333333334</v>
      </c>
      <c r="V289" s="9">
        <f t="shared" si="153"/>
        <v>1683015.8373749999</v>
      </c>
    </row>
    <row r="290" spans="1:22" ht="15.75" thickBot="1" x14ac:dyDescent="0.3">
      <c r="A290" s="7" t="s">
        <v>251</v>
      </c>
      <c r="B290" s="7" t="s">
        <v>260</v>
      </c>
      <c r="C290" s="9">
        <v>8718.7000000000007</v>
      </c>
      <c r="D290" s="9">
        <v>10026.504999999999</v>
      </c>
      <c r="E290" s="15">
        <v>25.166666666666668</v>
      </c>
      <c r="F290" s="22">
        <v>252333.70916666667</v>
      </c>
      <c r="G290" s="22">
        <f>IFERROR(VLOOKUP(B290,'SpEd BEA Rates by Month'!$B$4:$C$380,2,0)," ")</f>
        <v>9346.1200000000008</v>
      </c>
      <c r="H290" s="9">
        <f t="shared" si="150"/>
        <v>10748.038</v>
      </c>
      <c r="I290" s="15">
        <f>VLOOKUP(B290,AAFTE!$C$4:$D$300,2,0)</f>
        <v>25.083333333333332</v>
      </c>
      <c r="J290" s="22">
        <f t="shared" si="154"/>
        <v>269596.61983333336</v>
      </c>
      <c r="K290" s="22">
        <f>IFERROR(VLOOKUP($B290,'SpEd BEA Rates by Month'!$B$4:$F$380,5,0)," ")</f>
        <v>9346.1200000000008</v>
      </c>
      <c r="L290" s="9">
        <f t="shared" si="151"/>
        <v>10748.038</v>
      </c>
      <c r="M290" s="15">
        <f>VLOOKUP($B290,AAFTE!$C$4:$E$300,3,0)</f>
        <v>22.333333333333332</v>
      </c>
      <c r="N290" s="9">
        <f t="shared" si="155"/>
        <v>240039.51533333334</v>
      </c>
      <c r="O290" s="9">
        <f>IFERROR(VLOOKUP($B290,'SpEd BEA Rates by Month'!$B$4:$I$380,8,0)," ")</f>
        <v>9325.7199999999993</v>
      </c>
      <c r="P290" s="9">
        <f t="shared" si="140"/>
        <v>10724.577999999998</v>
      </c>
      <c r="Q290" s="31">
        <f>VLOOKUP($B290,AAFTE!$C$4:$F$300,4,0)</f>
        <v>22.555555555555557</v>
      </c>
      <c r="R290" s="9">
        <f t="shared" si="141"/>
        <v>241898.81488888885</v>
      </c>
      <c r="S290" s="9">
        <f>IFERROR(VLOOKUP($B290,'SpEd BEA Rates by Month'!$B$4:$I$380,8,0)," ")</f>
        <v>9325.7199999999993</v>
      </c>
      <c r="T290" s="9">
        <f t="shared" si="152"/>
        <v>10724.577999999998</v>
      </c>
      <c r="U290" s="31">
        <f>VLOOKUP($B290,AAFTE!$C$4:$G$300,5,0)</f>
        <v>23.166666666666668</v>
      </c>
      <c r="V290" s="9">
        <f t="shared" si="153"/>
        <v>248452.72366666663</v>
      </c>
    </row>
    <row r="291" spans="1:22" ht="15.75" thickBot="1" x14ac:dyDescent="0.3">
      <c r="A291" s="8" t="s">
        <v>251</v>
      </c>
      <c r="B291" s="7" t="s">
        <v>261</v>
      </c>
      <c r="C291" s="9">
        <v>8561.75</v>
      </c>
      <c r="D291" s="9">
        <v>9846.0124999999989</v>
      </c>
      <c r="E291" s="15">
        <v>6.083333333333333</v>
      </c>
      <c r="F291" s="22">
        <v>59896.57604166666</v>
      </c>
      <c r="G291" s="22">
        <f>IFERROR(VLOOKUP(B291,'SpEd BEA Rates by Month'!$B$4:$C$380,2,0)," ")</f>
        <v>9195.48</v>
      </c>
      <c r="H291" s="9">
        <f t="shared" si="150"/>
        <v>10574.801999999998</v>
      </c>
      <c r="I291" s="15">
        <f>VLOOKUP(B291,AAFTE!$C$4:$D$300,2,0)</f>
        <v>6.1666666666666661</v>
      </c>
      <c r="J291" s="22">
        <f t="shared" si="154"/>
        <v>65211.27899999998</v>
      </c>
      <c r="K291" s="22">
        <f>IFERROR(VLOOKUP($B291,'SpEd BEA Rates by Month'!$B$4:$F$380,5,0)," ")</f>
        <v>9195.48</v>
      </c>
      <c r="L291" s="9">
        <f t="shared" si="151"/>
        <v>10574.801999999998</v>
      </c>
      <c r="M291" s="15">
        <f>VLOOKUP($B291,AAFTE!$C$4:$E$300,3,0)</f>
        <v>6.5</v>
      </c>
      <c r="N291" s="9">
        <f t="shared" si="155"/>
        <v>68736.212999999989</v>
      </c>
      <c r="O291" s="9">
        <f>IFERROR(VLOOKUP($B291,'SpEd BEA Rates by Month'!$B$4:$I$380,8,0)," ")</f>
        <v>9228.18</v>
      </c>
      <c r="P291" s="9">
        <f t="shared" si="140"/>
        <v>10612.406999999999</v>
      </c>
      <c r="Q291" s="31">
        <f>VLOOKUP($B291,AAFTE!$C$4:$F$300,4,0)</f>
        <v>7.4444444444444446</v>
      </c>
      <c r="R291" s="9">
        <f t="shared" si="141"/>
        <v>79003.474333333332</v>
      </c>
      <c r="S291" s="9">
        <f>IFERROR(VLOOKUP($B291,'SpEd BEA Rates by Month'!$B$4:$I$380,8,0)," ")</f>
        <v>9228.18</v>
      </c>
      <c r="T291" s="9">
        <f t="shared" si="152"/>
        <v>10612.406999999999</v>
      </c>
      <c r="U291" s="31">
        <f>VLOOKUP($B291,AAFTE!$C$4:$G$300,5,0)</f>
        <v>5.083333333333333</v>
      </c>
      <c r="V291" s="9">
        <f t="shared" si="153"/>
        <v>53946.402249999992</v>
      </c>
    </row>
    <row r="292" spans="1:22" ht="15.75" thickBot="1" x14ac:dyDescent="0.3">
      <c r="A292" s="7" t="s">
        <v>251</v>
      </c>
      <c r="B292" s="7" t="s">
        <v>262</v>
      </c>
      <c r="C292" s="9">
        <v>8786.5300000000007</v>
      </c>
      <c r="D292" s="9">
        <v>10104.5095</v>
      </c>
      <c r="E292" s="15">
        <v>0.54545454545454541</v>
      </c>
      <c r="F292" s="22">
        <v>5511.5506363636359</v>
      </c>
      <c r="G292" s="22">
        <f>IFERROR(VLOOKUP(B292,'SpEd BEA Rates by Month'!$B$4:$C$380,2,0)," ")</f>
        <v>9983.18</v>
      </c>
      <c r="H292" s="9">
        <f t="shared" si="150"/>
        <v>11480.656999999999</v>
      </c>
      <c r="I292" s="15">
        <f>VLOOKUP(B292,AAFTE!$C$4:$D$300,2,0)</f>
        <v>0.54545454545454541</v>
      </c>
      <c r="J292" s="22">
        <f t="shared" si="154"/>
        <v>6262.1765454545448</v>
      </c>
      <c r="K292" s="22">
        <f>IFERROR(VLOOKUP($B292,'SpEd BEA Rates by Month'!$B$4:$F$380,5,0)," ")</f>
        <v>9983.18</v>
      </c>
      <c r="L292" s="9">
        <f t="shared" si="151"/>
        <v>11480.656999999999</v>
      </c>
      <c r="M292" s="15">
        <f>VLOOKUP($B292,AAFTE!$C$4:$E$300,3,0)</f>
        <v>1.1666666666666667</v>
      </c>
      <c r="N292" s="9">
        <f t="shared" si="155"/>
        <v>13394.099833333334</v>
      </c>
      <c r="O292" s="9">
        <f>IFERROR(VLOOKUP($B292,'SpEd BEA Rates by Month'!$B$4:$I$380,8,0)," ")</f>
        <v>10158.02</v>
      </c>
      <c r="P292" s="9">
        <f t="shared" si="140"/>
        <v>11681.723</v>
      </c>
      <c r="Q292" s="31">
        <f>VLOOKUP($B292,AAFTE!$C$4:$F$300,4,0)</f>
        <v>1.1111111111111112</v>
      </c>
      <c r="R292" s="9">
        <f t="shared" si="141"/>
        <v>12979.692222222222</v>
      </c>
      <c r="S292" s="9">
        <f>IFERROR(VLOOKUP($B292,'SpEd BEA Rates by Month'!$B$4:$I$380,8,0)," ")</f>
        <v>10158.02</v>
      </c>
      <c r="T292" s="9">
        <f t="shared" si="152"/>
        <v>11681.723</v>
      </c>
      <c r="U292" s="31">
        <f>VLOOKUP($B292,AAFTE!$C$4:$G$300,5,0)</f>
        <v>1.0833333333333333</v>
      </c>
      <c r="V292" s="9">
        <f t="shared" si="153"/>
        <v>12655.199916666666</v>
      </c>
    </row>
    <row r="293" spans="1:22" ht="15.75" thickBot="1" x14ac:dyDescent="0.3">
      <c r="A293" s="8" t="s">
        <v>251</v>
      </c>
      <c r="B293" s="7" t="s">
        <v>263</v>
      </c>
      <c r="C293" s="9">
        <v>8595.3700000000008</v>
      </c>
      <c r="D293" s="9">
        <v>9884.6754999999994</v>
      </c>
      <c r="E293" s="15">
        <v>13.5</v>
      </c>
      <c r="F293" s="22">
        <v>133443.11924999999</v>
      </c>
      <c r="G293" s="22">
        <f>IFERROR(VLOOKUP(B293,'SpEd BEA Rates by Month'!$B$4:$C$380,2,0)," ")</f>
        <v>9237.8700000000008</v>
      </c>
      <c r="H293" s="9">
        <f t="shared" si="150"/>
        <v>10623.550499999999</v>
      </c>
      <c r="I293" s="15">
        <f>VLOOKUP(B293,AAFTE!$C$4:$D$300,2,0)</f>
        <v>13.5</v>
      </c>
      <c r="J293" s="22">
        <f t="shared" si="154"/>
        <v>143417.93174999999</v>
      </c>
      <c r="K293" s="22">
        <f>IFERROR(VLOOKUP($B293,'SpEd BEA Rates by Month'!$B$4:$F$380,5,0)," ")</f>
        <v>9237.8700000000008</v>
      </c>
      <c r="L293" s="9">
        <f t="shared" si="151"/>
        <v>10623.550499999999</v>
      </c>
      <c r="M293" s="15">
        <f>VLOOKUP($B293,AAFTE!$C$4:$E$300,3,0)</f>
        <v>19.666666666666668</v>
      </c>
      <c r="N293" s="9">
        <f t="shared" si="155"/>
        <v>208929.8265</v>
      </c>
      <c r="O293" s="9">
        <f>IFERROR(VLOOKUP($B293,'SpEd BEA Rates by Month'!$B$4:$I$380,8,0)," ")</f>
        <v>9257.64</v>
      </c>
      <c r="P293" s="9">
        <f t="shared" si="140"/>
        <v>10646.285999999998</v>
      </c>
      <c r="Q293" s="31">
        <f>VLOOKUP($B293,AAFTE!$C$4:$F$300,4,0)</f>
        <v>21.333333333333332</v>
      </c>
      <c r="R293" s="9">
        <f t="shared" si="141"/>
        <v>227120.76799999995</v>
      </c>
      <c r="S293" s="9">
        <f>IFERROR(VLOOKUP($B293,'SpEd BEA Rates by Month'!$B$4:$I$380,8,0)," ")</f>
        <v>9257.64</v>
      </c>
      <c r="T293" s="9">
        <f t="shared" si="152"/>
        <v>10646.285999999998</v>
      </c>
      <c r="U293" s="31">
        <f>VLOOKUP($B293,AAFTE!$C$4:$G$300,5,0)</f>
        <v>0</v>
      </c>
      <c r="V293" s="9">
        <f t="shared" si="153"/>
        <v>0</v>
      </c>
    </row>
    <row r="294" spans="1:22" ht="15.75" thickBot="1" x14ac:dyDescent="0.3">
      <c r="A294" s="7" t="s">
        <v>251</v>
      </c>
      <c r="B294" s="7" t="s">
        <v>264</v>
      </c>
      <c r="C294" s="9">
        <v>8923.7800000000007</v>
      </c>
      <c r="D294" s="9">
        <v>10262.347</v>
      </c>
      <c r="E294" s="15">
        <v>584.16666666666663</v>
      </c>
      <c r="F294" s="22">
        <v>5994921.0391666666</v>
      </c>
      <c r="G294" s="22">
        <f>IFERROR(VLOOKUP(B294,'SpEd BEA Rates by Month'!$B$4:$C$380,2,0)," ")</f>
        <v>9510.2199999999993</v>
      </c>
      <c r="H294" s="9">
        <f t="shared" si="150"/>
        <v>10936.752999999999</v>
      </c>
      <c r="I294" s="15">
        <f>VLOOKUP(B294,AAFTE!$C$4:$D$300,2,0)</f>
        <v>598.16666666666663</v>
      </c>
      <c r="J294" s="22">
        <f t="shared" si="154"/>
        <v>6542001.0861666659</v>
      </c>
      <c r="K294" s="22">
        <f>IFERROR(VLOOKUP($B294,'SpEd BEA Rates by Month'!$B$4:$F$380,5,0)," ")</f>
        <v>9510.2199999999993</v>
      </c>
      <c r="L294" s="9">
        <f t="shared" si="151"/>
        <v>10936.752999999999</v>
      </c>
      <c r="M294" s="15">
        <f>VLOOKUP($B294,AAFTE!$C$4:$E$300,3,0)</f>
        <v>667.33333333333337</v>
      </c>
      <c r="N294" s="9">
        <f t="shared" si="155"/>
        <v>7298459.8353333334</v>
      </c>
      <c r="O294" s="9">
        <f>IFERROR(VLOOKUP($B294,'SpEd BEA Rates by Month'!$B$4:$I$380,8,0)," ")</f>
        <v>9497.08</v>
      </c>
      <c r="P294" s="9">
        <f t="shared" si="140"/>
        <v>10921.642</v>
      </c>
      <c r="Q294" s="31">
        <f>VLOOKUP($B294,AAFTE!$C$4:$F$300,4,0)</f>
        <v>678</v>
      </c>
      <c r="R294" s="9">
        <f t="shared" si="141"/>
        <v>7404873.2759999996</v>
      </c>
      <c r="S294" s="9">
        <f>IFERROR(VLOOKUP($B294,'SpEd BEA Rates by Month'!$B$4:$I$380,8,0)," ")</f>
        <v>9497.08</v>
      </c>
      <c r="T294" s="9">
        <f t="shared" si="152"/>
        <v>10921.642</v>
      </c>
      <c r="U294" s="31">
        <f>VLOOKUP($B294,AAFTE!$C$4:$G$300,5,0)</f>
        <v>673.41666666666663</v>
      </c>
      <c r="V294" s="9">
        <f t="shared" si="153"/>
        <v>7354815.7501666658</v>
      </c>
    </row>
    <row r="295" spans="1:22" ht="15.75" thickBot="1" x14ac:dyDescent="0.3">
      <c r="A295" s="7" t="s">
        <v>251</v>
      </c>
      <c r="B295" s="7" t="s">
        <v>265</v>
      </c>
      <c r="C295" s="9">
        <v>8553.9</v>
      </c>
      <c r="D295" s="9">
        <v>9836.9849999999988</v>
      </c>
      <c r="E295" s="15">
        <v>58</v>
      </c>
      <c r="F295" s="22">
        <v>570545.12999999989</v>
      </c>
      <c r="G295" s="22">
        <f>IFERROR(VLOOKUP(B295,'SpEd BEA Rates by Month'!$B$4:$C$380,2,0)," ")</f>
        <v>9174.33</v>
      </c>
      <c r="H295" s="9">
        <f t="shared" si="150"/>
        <v>10550.479499999999</v>
      </c>
      <c r="I295" s="15">
        <f>VLOOKUP(B295,AAFTE!$C$4:$D$300,2,0)</f>
        <v>57.75</v>
      </c>
      <c r="J295" s="22">
        <f t="shared" si="154"/>
        <v>609290.19112500001</v>
      </c>
      <c r="K295" s="22">
        <f>IFERROR(VLOOKUP($B295,'SpEd BEA Rates by Month'!$B$4:$F$380,5,0)," ")</f>
        <v>9174.33</v>
      </c>
      <c r="L295" s="9">
        <f t="shared" si="151"/>
        <v>10550.479499999999</v>
      </c>
      <c r="M295" s="15">
        <f>VLOOKUP($B295,AAFTE!$C$4:$E$300,3,0)</f>
        <v>69.166666666666671</v>
      </c>
      <c r="N295" s="9">
        <f t="shared" si="155"/>
        <v>729741.49875000003</v>
      </c>
      <c r="O295" s="9">
        <f>IFERROR(VLOOKUP($B295,'SpEd BEA Rates by Month'!$B$4:$I$380,8,0)," ")</f>
        <v>9179.0400000000009</v>
      </c>
      <c r="P295" s="9">
        <f t="shared" si="140"/>
        <v>10555.896000000001</v>
      </c>
      <c r="Q295" s="31">
        <f>VLOOKUP($B295,AAFTE!$C$4:$F$300,4,0)</f>
        <v>70.333333333333329</v>
      </c>
      <c r="R295" s="9">
        <f t="shared" si="141"/>
        <v>742431.35199999996</v>
      </c>
      <c r="S295" s="9">
        <f>IFERROR(VLOOKUP($B295,'SpEd BEA Rates by Month'!$B$4:$I$380,8,0)," ")</f>
        <v>9179.0400000000009</v>
      </c>
      <c r="T295" s="9">
        <f t="shared" si="152"/>
        <v>10555.896000000001</v>
      </c>
      <c r="U295" s="31">
        <f>VLOOKUP($B295,AAFTE!$C$4:$G$300,5,0)</f>
        <v>67.5</v>
      </c>
      <c r="V295" s="9">
        <f t="shared" si="153"/>
        <v>712522.9800000001</v>
      </c>
    </row>
    <row r="296" spans="1:22" ht="15.75" thickBot="1" x14ac:dyDescent="0.3">
      <c r="A296" s="6" t="s">
        <v>367</v>
      </c>
      <c r="B296" s="6" t="s">
        <v>855</v>
      </c>
      <c r="C296" s="41"/>
      <c r="D296" s="13">
        <v>10119.327475956919</v>
      </c>
      <c r="E296" s="34">
        <v>1277.3787878787878</v>
      </c>
      <c r="F296" s="25">
        <v>12926214.265386362</v>
      </c>
      <c r="G296" s="26" t="str">
        <f>IFERROR(VLOOKUP(B296,'SpEd BEA Rates by Month'!$B$4:$C$380,2,0)," ")</f>
        <v xml:space="preserve"> </v>
      </c>
      <c r="H296" s="12">
        <f>J296/I296</f>
        <v>10808.349260886769</v>
      </c>
      <c r="I296" s="17">
        <f>SUM(I282:I295)</f>
        <v>1301.7954545454545</v>
      </c>
      <c r="J296" s="26">
        <f>SUM(J282:J295)</f>
        <v>14070259.938962119</v>
      </c>
      <c r="K296" s="10"/>
      <c r="L296" s="11">
        <f>N296/M296</f>
        <v>10806.463296069622</v>
      </c>
      <c r="M296" s="27">
        <f>SUM(M282:M295)</f>
        <v>1484.1666666666667</v>
      </c>
      <c r="N296" s="11">
        <f>SUM(N282:N295)</f>
        <v>16038592.608583331</v>
      </c>
      <c r="O296" s="29"/>
      <c r="P296" s="29">
        <f>R296/Q296</f>
        <v>10803.054036624202</v>
      </c>
      <c r="Q296" s="32">
        <f>SUM(Q282:Q295)</f>
        <v>1500.2222222222224</v>
      </c>
      <c r="R296" s="29">
        <f>SUM(R282:R295)</f>
        <v>16206981.733611111</v>
      </c>
      <c r="S296" s="67"/>
      <c r="T296" s="67">
        <f>V296/U296</f>
        <v>10806.349889231469</v>
      </c>
      <c r="U296" s="68">
        <f>SUM(U282:U295)</f>
        <v>1459.5</v>
      </c>
      <c r="V296" s="67">
        <f>SUM(V282:V295)</f>
        <v>15771867.66333333</v>
      </c>
    </row>
    <row r="297" spans="1:22" ht="15.75" thickBot="1" x14ac:dyDescent="0.3">
      <c r="A297" s="6"/>
      <c r="B297" s="6" t="s">
        <v>380</v>
      </c>
      <c r="C297" s="41"/>
      <c r="D297" s="33">
        <v>843.27728966307666</v>
      </c>
      <c r="E297" s="16"/>
      <c r="F297" s="25"/>
      <c r="G297" s="26" t="str">
        <f>IFERROR(VLOOKUP(B297,'SpEd BEA Rates by Month'!$B$4:$C$380,2,0)," ")</f>
        <v xml:space="preserve"> </v>
      </c>
      <c r="H297" s="12">
        <f>H296/12</f>
        <v>900.69577174056406</v>
      </c>
      <c r="I297" s="17"/>
      <c r="J297" s="26"/>
      <c r="K297" s="10"/>
      <c r="L297" s="11">
        <f>L296/12</f>
        <v>900.53860800580185</v>
      </c>
      <c r="M297" s="27"/>
      <c r="N297" s="11"/>
      <c r="O297" s="29"/>
      <c r="P297" s="29">
        <f>P296/12</f>
        <v>900.25450305201684</v>
      </c>
      <c r="Q297" s="32"/>
      <c r="R297" s="29"/>
      <c r="S297" s="67"/>
      <c r="T297" s="67">
        <f>T296/12</f>
        <v>900.52915743595577</v>
      </c>
      <c r="U297" s="68"/>
      <c r="V297" s="67"/>
    </row>
    <row r="298" spans="1:22" ht="15.75" thickBot="1" x14ac:dyDescent="0.3">
      <c r="A298" s="7" t="s">
        <v>266</v>
      </c>
      <c r="B298" s="7" t="s">
        <v>267</v>
      </c>
      <c r="C298" s="9">
        <v>8577.24</v>
      </c>
      <c r="D298" s="9">
        <v>9863.8259999999991</v>
      </c>
      <c r="E298" s="15">
        <v>0.16666666666666666</v>
      </c>
      <c r="F298" s="22">
        <v>1643.9709999999998</v>
      </c>
      <c r="G298" s="22">
        <f>IFERROR(VLOOKUP(B298,'SpEd BEA Rates by Month'!$B$4:$C$380,2,0)," ")</f>
        <v>9139.6299999999992</v>
      </c>
      <c r="H298" s="9">
        <f t="shared" si="150"/>
        <v>10510.574499999999</v>
      </c>
      <c r="I298" s="15">
        <f>VLOOKUP(B298,AAFTE!$C$4:$D$300,2,0)</f>
        <v>0.5</v>
      </c>
      <c r="J298" s="22">
        <f>H298*I298</f>
        <v>5255.2872499999994</v>
      </c>
      <c r="K298" s="22">
        <f>IFERROR(VLOOKUP($B298,'SpEd BEA Rates by Month'!$B$4:$F$380,5,0)," ")</f>
        <v>9139.6299999999992</v>
      </c>
      <c r="L298" s="9">
        <f t="shared" si="151"/>
        <v>10510.574499999999</v>
      </c>
      <c r="M298" s="15">
        <f>VLOOKUP($B298,AAFTE!$C$4:$E$300,3,0)</f>
        <v>1.3333333333333333</v>
      </c>
      <c r="N298" s="9">
        <f>L298*M298</f>
        <v>14014.099333333332</v>
      </c>
      <c r="O298" s="9">
        <f>IFERROR(VLOOKUP($B298,'SpEd BEA Rates by Month'!$B$4:$I$380,8,0)," ")</f>
        <v>9169.42</v>
      </c>
      <c r="P298" s="9">
        <f t="shared" si="140"/>
        <v>10544.832999999999</v>
      </c>
      <c r="Q298" s="31">
        <f>VLOOKUP($B298,AAFTE!$C$4:$F$300,4,0)</f>
        <v>1.2222222222222223</v>
      </c>
      <c r="R298" s="9">
        <f t="shared" si="141"/>
        <v>12888.129222222222</v>
      </c>
      <c r="S298" s="9">
        <f>IFERROR(VLOOKUP($B298,'SpEd BEA Rates by Month'!$B$4:$I$380,8,0)," ")</f>
        <v>9169.42</v>
      </c>
      <c r="T298" s="9">
        <f t="shared" ref="T298:T309" si="156">S298*1.15</f>
        <v>10544.832999999999</v>
      </c>
      <c r="U298" s="31">
        <f>VLOOKUP($B298,AAFTE!$C$4:$G$300,5,0)</f>
        <v>1.1666666666666667</v>
      </c>
      <c r="V298" s="9">
        <f t="shared" ref="V298:V309" si="157">T298*U298</f>
        <v>12302.305166666665</v>
      </c>
    </row>
    <row r="299" spans="1:22" ht="15.75" thickBot="1" x14ac:dyDescent="0.3">
      <c r="A299" s="7" t="s">
        <v>266</v>
      </c>
      <c r="B299" s="7" t="s">
        <v>268</v>
      </c>
      <c r="C299" s="9">
        <v>8616.1200000000008</v>
      </c>
      <c r="D299" s="9">
        <v>9908.5380000000005</v>
      </c>
      <c r="E299" s="15">
        <v>0</v>
      </c>
      <c r="F299" s="22">
        <v>0</v>
      </c>
      <c r="G299" s="22">
        <f>IFERROR(VLOOKUP(B299,'SpEd BEA Rates by Month'!$B$4:$C$380,2,0)," ")</f>
        <v>9154.15</v>
      </c>
      <c r="H299" s="9">
        <f t="shared" si="150"/>
        <v>10527.272499999999</v>
      </c>
      <c r="I299" s="15">
        <f>VLOOKUP(B299,AAFTE!$C$4:$D$300,2,0)</f>
        <v>0</v>
      </c>
      <c r="J299" s="22">
        <f t="shared" ref="J299:J309" si="158">H299*I299</f>
        <v>0</v>
      </c>
      <c r="K299" s="22">
        <f>IFERROR(VLOOKUP($B299,'SpEd BEA Rates by Month'!$B$4:$F$380,5,0)," ")</f>
        <v>9154.15</v>
      </c>
      <c r="L299" s="9">
        <f t="shared" si="151"/>
        <v>10527.272499999999</v>
      </c>
      <c r="M299" s="15">
        <f>VLOOKUP($B299,AAFTE!$C$4:$E$300,3,0)</f>
        <v>0</v>
      </c>
      <c r="N299" s="9">
        <f t="shared" ref="N299:N309" si="159">L299*M299</f>
        <v>0</v>
      </c>
      <c r="O299" s="9">
        <f>IFERROR(VLOOKUP($B299,'SpEd BEA Rates by Month'!$B$4:$I$380,8,0)," ")</f>
        <v>8969.4500000000007</v>
      </c>
      <c r="P299" s="9">
        <f t="shared" si="140"/>
        <v>10314.8675</v>
      </c>
      <c r="Q299" s="31">
        <f>VLOOKUP($B299,AAFTE!$C$4:$F$300,4,0)</f>
        <v>0</v>
      </c>
      <c r="R299" s="9">
        <f t="shared" si="141"/>
        <v>0</v>
      </c>
      <c r="S299" s="9">
        <f>IFERROR(VLOOKUP($B299,'SpEd BEA Rates by Month'!$B$4:$I$380,8,0)," ")</f>
        <v>8969.4500000000007</v>
      </c>
      <c r="T299" s="9">
        <f t="shared" si="156"/>
        <v>10314.8675</v>
      </c>
      <c r="U299" s="31">
        <f>VLOOKUP($B299,AAFTE!$C$4:$G$300,5,0)</f>
        <v>0</v>
      </c>
      <c r="V299" s="9">
        <f t="shared" si="157"/>
        <v>0</v>
      </c>
    </row>
    <row r="300" spans="1:22" ht="15.75" thickBot="1" x14ac:dyDescent="0.3">
      <c r="A300" s="7" t="s">
        <v>266</v>
      </c>
      <c r="B300" s="7" t="s">
        <v>269</v>
      </c>
      <c r="C300" s="9">
        <v>8782.0499999999993</v>
      </c>
      <c r="D300" s="9">
        <v>10099.357499999998</v>
      </c>
      <c r="E300" s="15">
        <v>2</v>
      </c>
      <c r="F300" s="22">
        <v>20198.714999999997</v>
      </c>
      <c r="G300" s="22">
        <f>IFERROR(VLOOKUP(B300,'SpEd BEA Rates by Month'!$B$4:$C$380,2,0)," ")</f>
        <v>9398.3700000000008</v>
      </c>
      <c r="H300" s="9">
        <f t="shared" si="150"/>
        <v>10808.1255</v>
      </c>
      <c r="I300" s="15">
        <f>VLOOKUP(B300,AAFTE!$C$4:$D$300,2,0)</f>
        <v>2.1</v>
      </c>
      <c r="J300" s="22">
        <f t="shared" si="158"/>
        <v>22697.063550000003</v>
      </c>
      <c r="K300" s="22">
        <f>IFERROR(VLOOKUP($B300,'SpEd BEA Rates by Month'!$B$4:$F$380,5,0)," ")</f>
        <v>9398.3700000000008</v>
      </c>
      <c r="L300" s="9">
        <f t="shared" si="151"/>
        <v>10808.1255</v>
      </c>
      <c r="M300" s="15">
        <f>VLOOKUP($B300,AAFTE!$C$4:$E$300,3,0)</f>
        <v>6.333333333333333</v>
      </c>
      <c r="N300" s="9">
        <f t="shared" si="159"/>
        <v>68451.46149999999</v>
      </c>
      <c r="O300" s="9">
        <f>IFERROR(VLOOKUP($B300,'SpEd BEA Rates by Month'!$B$4:$I$380,8,0)," ")</f>
        <v>9377.2800000000007</v>
      </c>
      <c r="P300" s="9">
        <f t="shared" si="140"/>
        <v>10783.871999999999</v>
      </c>
      <c r="Q300" s="31">
        <f>VLOOKUP($B300,AAFTE!$C$4:$F$300,4,0)</f>
        <v>7.333333333333333</v>
      </c>
      <c r="R300" s="9">
        <f t="shared" si="141"/>
        <v>79081.727999999988</v>
      </c>
      <c r="S300" s="9">
        <f>IFERROR(VLOOKUP($B300,'SpEd BEA Rates by Month'!$B$4:$I$380,8,0)," ")</f>
        <v>9377.2800000000007</v>
      </c>
      <c r="T300" s="9">
        <f t="shared" si="156"/>
        <v>10783.871999999999</v>
      </c>
      <c r="U300" s="31">
        <f>VLOOKUP($B300,AAFTE!$C$4:$G$300,5,0)</f>
        <v>6.25</v>
      </c>
      <c r="V300" s="9">
        <f t="shared" si="157"/>
        <v>67399.199999999997</v>
      </c>
    </row>
    <row r="301" spans="1:22" ht="15.75" thickBot="1" x14ac:dyDescent="0.3">
      <c r="A301" s="7" t="s">
        <v>266</v>
      </c>
      <c r="B301" s="7" t="s">
        <v>270</v>
      </c>
      <c r="C301" s="9">
        <v>9105.2999999999993</v>
      </c>
      <c r="D301" s="9">
        <v>10471.094999999998</v>
      </c>
      <c r="E301" s="15">
        <v>0</v>
      </c>
      <c r="F301" s="22">
        <v>0</v>
      </c>
      <c r="G301" s="22">
        <f>IFERROR(VLOOKUP(B301,'SpEd BEA Rates by Month'!$B$4:$C$380,2,0)," ")</f>
        <v>10073.98</v>
      </c>
      <c r="H301" s="9">
        <f t="shared" si="150"/>
        <v>11585.076999999999</v>
      </c>
      <c r="I301" s="15">
        <f>VLOOKUP(B301,AAFTE!$C$4:$D$300,2,0)</f>
        <v>0</v>
      </c>
      <c r="J301" s="22">
        <f t="shared" si="158"/>
        <v>0</v>
      </c>
      <c r="K301" s="22">
        <f>IFERROR(VLOOKUP($B301,'SpEd BEA Rates by Month'!$B$4:$F$380,5,0)," ")</f>
        <v>10073.98</v>
      </c>
      <c r="L301" s="9">
        <f t="shared" si="151"/>
        <v>11585.076999999999</v>
      </c>
      <c r="M301" s="15">
        <f>VLOOKUP($B301,AAFTE!$C$4:$E$300,3,0)</f>
        <v>0</v>
      </c>
      <c r="N301" s="9">
        <f t="shared" si="159"/>
        <v>0</v>
      </c>
      <c r="O301" s="9">
        <f>IFERROR(VLOOKUP($B301,'SpEd BEA Rates by Month'!$B$4:$I$380,8,0)," ")</f>
        <v>9961.7999999999993</v>
      </c>
      <c r="P301" s="9">
        <f t="shared" si="140"/>
        <v>11456.069999999998</v>
      </c>
      <c r="Q301" s="31">
        <f>VLOOKUP($B301,AAFTE!$C$4:$F$300,4,0)</f>
        <v>0</v>
      </c>
      <c r="R301" s="9">
        <f t="shared" si="141"/>
        <v>0</v>
      </c>
      <c r="S301" s="9">
        <f>IFERROR(VLOOKUP($B301,'SpEd BEA Rates by Month'!$B$4:$I$380,8,0)," ")</f>
        <v>9961.7999999999993</v>
      </c>
      <c r="T301" s="9">
        <f t="shared" si="156"/>
        <v>11456.069999999998</v>
      </c>
      <c r="U301" s="31">
        <f>VLOOKUP($B301,AAFTE!$C$4:$G$300,5,0)</f>
        <v>0</v>
      </c>
      <c r="V301" s="9">
        <f t="shared" si="157"/>
        <v>0</v>
      </c>
    </row>
    <row r="302" spans="1:22" ht="15.75" thickBot="1" x14ac:dyDescent="0.3">
      <c r="A302" s="7" t="s">
        <v>266</v>
      </c>
      <c r="B302" s="7" t="s">
        <v>271</v>
      </c>
      <c r="C302" s="9">
        <v>8716.98</v>
      </c>
      <c r="D302" s="9">
        <v>10024.526999999998</v>
      </c>
      <c r="E302" s="15">
        <v>0.66666666666666663</v>
      </c>
      <c r="F302" s="22">
        <v>6683.0179999999982</v>
      </c>
      <c r="G302" s="22">
        <f>IFERROR(VLOOKUP(B302,'SpEd BEA Rates by Month'!$B$4:$C$380,2,0)," ")</f>
        <v>9367.57</v>
      </c>
      <c r="H302" s="9">
        <f t="shared" si="150"/>
        <v>10772.705499999998</v>
      </c>
      <c r="I302" s="15">
        <f>VLOOKUP(B302,AAFTE!$C$4:$D$300,2,0)</f>
        <v>0.66666666666666663</v>
      </c>
      <c r="J302" s="22">
        <f t="shared" si="158"/>
        <v>7181.8036666666649</v>
      </c>
      <c r="K302" s="22">
        <f>IFERROR(VLOOKUP($B302,'SpEd BEA Rates by Month'!$B$4:$F$380,5,0)," ")</f>
        <v>9367.57</v>
      </c>
      <c r="L302" s="9">
        <f t="shared" si="151"/>
        <v>10772.705499999998</v>
      </c>
      <c r="M302" s="15">
        <f>VLOOKUP($B302,AAFTE!$C$4:$E$300,3,0)</f>
        <v>0</v>
      </c>
      <c r="N302" s="9">
        <f t="shared" si="159"/>
        <v>0</v>
      </c>
      <c r="O302" s="9">
        <f>IFERROR(VLOOKUP($B302,'SpEd BEA Rates by Month'!$B$4:$I$380,8,0)," ")</f>
        <v>9244.51</v>
      </c>
      <c r="P302" s="9">
        <f t="shared" si="140"/>
        <v>10631.1865</v>
      </c>
      <c r="Q302" s="31">
        <f>VLOOKUP($B302,AAFTE!$C$4:$F$300,4,0)</f>
        <v>0</v>
      </c>
      <c r="R302" s="9">
        <f t="shared" si="141"/>
        <v>0</v>
      </c>
      <c r="S302" s="9">
        <f>IFERROR(VLOOKUP($B302,'SpEd BEA Rates by Month'!$B$4:$I$380,8,0)," ")</f>
        <v>9244.51</v>
      </c>
      <c r="T302" s="9">
        <f t="shared" si="156"/>
        <v>10631.1865</v>
      </c>
      <c r="U302" s="31">
        <f>VLOOKUP($B302,AAFTE!$C$4:$G$300,5,0)</f>
        <v>0</v>
      </c>
      <c r="V302" s="9">
        <f t="shared" si="157"/>
        <v>0</v>
      </c>
    </row>
    <row r="303" spans="1:22" ht="15.75" thickBot="1" x14ac:dyDescent="0.3">
      <c r="A303" s="7" t="s">
        <v>266</v>
      </c>
      <c r="B303" s="7" t="s">
        <v>272</v>
      </c>
      <c r="C303" s="9">
        <v>8645.39</v>
      </c>
      <c r="D303" s="9">
        <v>9942.1984999999986</v>
      </c>
      <c r="E303" s="15">
        <v>0.16666666666666666</v>
      </c>
      <c r="F303" s="22">
        <v>1657.033083333333</v>
      </c>
      <c r="G303" s="22">
        <f>IFERROR(VLOOKUP(B303,'SpEd BEA Rates by Month'!$B$4:$C$380,2,0)," ")</f>
        <v>9229.91</v>
      </c>
      <c r="H303" s="9">
        <f t="shared" si="150"/>
        <v>10614.396499999999</v>
      </c>
      <c r="I303" s="15">
        <f>VLOOKUP(B303,AAFTE!$C$4:$D$300,2,0)</f>
        <v>0.5</v>
      </c>
      <c r="J303" s="22">
        <f t="shared" si="158"/>
        <v>5307.1982499999995</v>
      </c>
      <c r="K303" s="22">
        <f>IFERROR(VLOOKUP($B303,'SpEd BEA Rates by Month'!$B$4:$F$380,5,0)," ")</f>
        <v>9229.91</v>
      </c>
      <c r="L303" s="9">
        <f t="shared" si="151"/>
        <v>10614.396499999999</v>
      </c>
      <c r="M303" s="15">
        <f>VLOOKUP($B303,AAFTE!$C$4:$E$300,3,0)</f>
        <v>1</v>
      </c>
      <c r="N303" s="9">
        <f t="shared" si="159"/>
        <v>10614.396499999999</v>
      </c>
      <c r="O303" s="9">
        <f>IFERROR(VLOOKUP($B303,'SpEd BEA Rates by Month'!$B$4:$I$380,8,0)," ")</f>
        <v>9270.7199999999993</v>
      </c>
      <c r="P303" s="9">
        <f t="shared" si="140"/>
        <v>10661.327999999998</v>
      </c>
      <c r="Q303" s="31">
        <f>VLOOKUP($B303,AAFTE!$C$4:$F$300,4,0)</f>
        <v>1.1111111111111112</v>
      </c>
      <c r="R303" s="9">
        <f t="shared" si="141"/>
        <v>11845.919999999998</v>
      </c>
      <c r="S303" s="9">
        <f>IFERROR(VLOOKUP($B303,'SpEd BEA Rates by Month'!$B$4:$I$380,8,0)," ")</f>
        <v>9270.7199999999993</v>
      </c>
      <c r="T303" s="9">
        <f t="shared" si="156"/>
        <v>10661.327999999998</v>
      </c>
      <c r="U303" s="31">
        <f>VLOOKUP($B303,AAFTE!$C$4:$G$300,5,0)</f>
        <v>1.0833333333333333</v>
      </c>
      <c r="V303" s="9">
        <f t="shared" si="157"/>
        <v>11549.771999999997</v>
      </c>
    </row>
    <row r="304" spans="1:22" ht="15.75" thickBot="1" x14ac:dyDescent="0.3">
      <c r="A304" s="7" t="s">
        <v>266</v>
      </c>
      <c r="B304" s="7" t="s">
        <v>273</v>
      </c>
      <c r="C304" s="9">
        <v>8109.76</v>
      </c>
      <c r="D304" s="9">
        <v>9326.2240000000002</v>
      </c>
      <c r="E304" s="15">
        <v>0</v>
      </c>
      <c r="F304" s="22">
        <v>0</v>
      </c>
      <c r="G304" s="22">
        <f>IFERROR(VLOOKUP(B304,'SpEd BEA Rates by Month'!$B$4:$C$380,2,0)," ")</f>
        <v>9143.81</v>
      </c>
      <c r="H304" s="9">
        <f t="shared" si="150"/>
        <v>10515.3815</v>
      </c>
      <c r="I304" s="15">
        <f>VLOOKUP(B304,AAFTE!$C$4:$D$300,2,0)</f>
        <v>0</v>
      </c>
      <c r="J304" s="22">
        <f t="shared" si="158"/>
        <v>0</v>
      </c>
      <c r="K304" s="22">
        <f>IFERROR(VLOOKUP($B304,'SpEd BEA Rates by Month'!$B$4:$F$380,5,0)," ")</f>
        <v>9143.81</v>
      </c>
      <c r="L304" s="9">
        <f t="shared" si="151"/>
        <v>10515.3815</v>
      </c>
      <c r="M304" s="15">
        <f>VLOOKUP($B304,AAFTE!$C$4:$E$300,3,0)</f>
        <v>0</v>
      </c>
      <c r="N304" s="9">
        <f t="shared" si="159"/>
        <v>0</v>
      </c>
      <c r="O304" s="9">
        <f>IFERROR(VLOOKUP($B304,'SpEd BEA Rates by Month'!$B$4:$I$380,8,0)," ")</f>
        <v>9199.6</v>
      </c>
      <c r="P304" s="9">
        <f t="shared" si="140"/>
        <v>10579.539999999999</v>
      </c>
      <c r="Q304" s="31">
        <f>VLOOKUP($B304,AAFTE!$C$4:$F$300,4,0)</f>
        <v>0</v>
      </c>
      <c r="R304" s="9">
        <f t="shared" si="141"/>
        <v>0</v>
      </c>
      <c r="S304" s="9">
        <f>IFERROR(VLOOKUP($B304,'SpEd BEA Rates by Month'!$B$4:$I$380,8,0)," ")</f>
        <v>9199.6</v>
      </c>
      <c r="T304" s="9">
        <f t="shared" si="156"/>
        <v>10579.539999999999</v>
      </c>
      <c r="U304" s="31">
        <f>VLOOKUP($B304,AAFTE!$C$4:$G$300,5,0)</f>
        <v>0</v>
      </c>
      <c r="V304" s="9">
        <f t="shared" si="157"/>
        <v>0</v>
      </c>
    </row>
    <row r="305" spans="1:22" ht="15.75" thickBot="1" x14ac:dyDescent="0.3">
      <c r="A305" s="7" t="s">
        <v>266</v>
      </c>
      <c r="B305" s="7" t="s">
        <v>274</v>
      </c>
      <c r="C305" s="9">
        <v>8426.31</v>
      </c>
      <c r="D305" s="9">
        <v>9690.2564999999995</v>
      </c>
      <c r="E305" s="15">
        <v>0</v>
      </c>
      <c r="F305" s="22">
        <v>0</v>
      </c>
      <c r="G305" s="22">
        <f>IFERROR(VLOOKUP(B305,'SpEd BEA Rates by Month'!$B$4:$C$380,2,0)," ")</f>
        <v>8930.25</v>
      </c>
      <c r="H305" s="9">
        <f t="shared" si="150"/>
        <v>10269.787499999999</v>
      </c>
      <c r="I305" s="15">
        <f>VLOOKUP(B305,AAFTE!$C$4:$D$300,2,0)</f>
        <v>0</v>
      </c>
      <c r="J305" s="22">
        <f t="shared" si="158"/>
        <v>0</v>
      </c>
      <c r="K305" s="22">
        <f>IFERROR(VLOOKUP($B305,'SpEd BEA Rates by Month'!$B$4:$F$380,5,0)," ")</f>
        <v>8930.25</v>
      </c>
      <c r="L305" s="9">
        <f t="shared" si="151"/>
        <v>10269.787499999999</v>
      </c>
      <c r="M305" s="15">
        <f>VLOOKUP($B305,AAFTE!$C$4:$E$300,3,0)</f>
        <v>0</v>
      </c>
      <c r="N305" s="9">
        <f t="shared" si="159"/>
        <v>0</v>
      </c>
      <c r="O305" s="9">
        <f>IFERROR(VLOOKUP($B305,'SpEd BEA Rates by Month'!$B$4:$I$380,8,0)," ")</f>
        <v>9020.15</v>
      </c>
      <c r="P305" s="9">
        <f t="shared" si="140"/>
        <v>10373.172499999999</v>
      </c>
      <c r="Q305" s="31">
        <f>VLOOKUP($B305,AAFTE!$C$4:$F$300,4,0)</f>
        <v>0</v>
      </c>
      <c r="R305" s="9">
        <f t="shared" si="141"/>
        <v>0</v>
      </c>
      <c r="S305" s="9">
        <f>IFERROR(VLOOKUP($B305,'SpEd BEA Rates by Month'!$B$4:$I$380,8,0)," ")</f>
        <v>9020.15</v>
      </c>
      <c r="T305" s="9">
        <f t="shared" si="156"/>
        <v>10373.172499999999</v>
      </c>
      <c r="U305" s="31">
        <f>VLOOKUP($B305,AAFTE!$C$4:$G$300,5,0)</f>
        <v>0</v>
      </c>
      <c r="V305" s="9">
        <f t="shared" si="157"/>
        <v>0</v>
      </c>
    </row>
    <row r="306" spans="1:22" ht="15.75" thickBot="1" x14ac:dyDescent="0.3">
      <c r="A306" s="7" t="s">
        <v>266</v>
      </c>
      <c r="B306" s="7" t="s">
        <v>275</v>
      </c>
      <c r="C306" s="9">
        <v>9093.24</v>
      </c>
      <c r="D306" s="9">
        <v>10457.225999999999</v>
      </c>
      <c r="E306" s="15">
        <v>0</v>
      </c>
      <c r="F306" s="22">
        <v>0</v>
      </c>
      <c r="G306" s="22">
        <f>IFERROR(VLOOKUP(B306,'SpEd BEA Rates by Month'!$B$4:$C$380,2,0)," ")</f>
        <v>9616.6</v>
      </c>
      <c r="H306" s="9">
        <f t="shared" si="150"/>
        <v>11059.09</v>
      </c>
      <c r="I306" s="15">
        <f>VLOOKUP(B306,AAFTE!$C$4:$D$300,2,0)</f>
        <v>0</v>
      </c>
      <c r="J306" s="22">
        <f t="shared" si="158"/>
        <v>0</v>
      </c>
      <c r="K306" s="22">
        <f>IFERROR(VLOOKUP($B306,'SpEd BEA Rates by Month'!$B$4:$F$380,5,0)," ")</f>
        <v>9616.6</v>
      </c>
      <c r="L306" s="9">
        <f t="shared" si="151"/>
        <v>11059.09</v>
      </c>
      <c r="M306" s="15">
        <f>VLOOKUP($B306,AAFTE!$C$4:$E$300,3,0)</f>
        <v>0</v>
      </c>
      <c r="N306" s="9">
        <f t="shared" si="159"/>
        <v>0</v>
      </c>
      <c r="O306" s="9">
        <f>IFERROR(VLOOKUP($B306,'SpEd BEA Rates by Month'!$B$4:$I$380,8,0)," ")</f>
        <v>9863.3799999999992</v>
      </c>
      <c r="P306" s="9">
        <f t="shared" si="140"/>
        <v>11342.886999999999</v>
      </c>
      <c r="Q306" s="31">
        <f>VLOOKUP($B306,AAFTE!$C$4:$F$300,4,0)</f>
        <v>0</v>
      </c>
      <c r="R306" s="9">
        <f t="shared" si="141"/>
        <v>0</v>
      </c>
      <c r="S306" s="9">
        <f>IFERROR(VLOOKUP($B306,'SpEd BEA Rates by Month'!$B$4:$I$380,8,0)," ")</f>
        <v>9863.3799999999992</v>
      </c>
      <c r="T306" s="9">
        <f t="shared" si="156"/>
        <v>11342.886999999999</v>
      </c>
      <c r="U306" s="31">
        <f>VLOOKUP($B306,AAFTE!$C$4:$G$300,5,0)</f>
        <v>0</v>
      </c>
      <c r="V306" s="9">
        <f t="shared" si="157"/>
        <v>0</v>
      </c>
    </row>
    <row r="307" spans="1:22" ht="15.75" thickBot="1" x14ac:dyDescent="0.3">
      <c r="A307" s="7" t="s">
        <v>266</v>
      </c>
      <c r="B307" s="7" t="s">
        <v>276</v>
      </c>
      <c r="C307" s="9">
        <v>9065.8700000000008</v>
      </c>
      <c r="D307" s="9">
        <v>10425.7505</v>
      </c>
      <c r="E307" s="15">
        <v>0</v>
      </c>
      <c r="F307" s="22">
        <v>0</v>
      </c>
      <c r="G307" s="22">
        <f>IFERROR(VLOOKUP(B307,'SpEd BEA Rates by Month'!$B$4:$C$380,2,0)," ")</f>
        <v>9706.08</v>
      </c>
      <c r="H307" s="9">
        <f t="shared" si="150"/>
        <v>11161.991999999998</v>
      </c>
      <c r="I307" s="15">
        <f>VLOOKUP(B307,AAFTE!$C$4:$D$300,2,0)</f>
        <v>0</v>
      </c>
      <c r="J307" s="22">
        <f t="shared" si="158"/>
        <v>0</v>
      </c>
      <c r="K307" s="22">
        <f>IFERROR(VLOOKUP($B307,'SpEd BEA Rates by Month'!$B$4:$F$380,5,0)," ")</f>
        <v>9706.08</v>
      </c>
      <c r="L307" s="9">
        <f t="shared" si="151"/>
        <v>11161.991999999998</v>
      </c>
      <c r="M307" s="15">
        <f>VLOOKUP($B307,AAFTE!$C$4:$E$300,3,0)</f>
        <v>0</v>
      </c>
      <c r="N307" s="9">
        <f t="shared" si="159"/>
        <v>0</v>
      </c>
      <c r="O307" s="9">
        <f>IFERROR(VLOOKUP($B307,'SpEd BEA Rates by Month'!$B$4:$I$380,8,0)," ")</f>
        <v>9623.77</v>
      </c>
      <c r="P307" s="9">
        <f t="shared" si="140"/>
        <v>11067.335499999999</v>
      </c>
      <c r="Q307" s="31">
        <f>VLOOKUP($B307,AAFTE!$C$4:$F$300,4,0)</f>
        <v>0</v>
      </c>
      <c r="R307" s="9">
        <f t="shared" si="141"/>
        <v>0</v>
      </c>
      <c r="S307" s="9">
        <f>IFERROR(VLOOKUP($B307,'SpEd BEA Rates by Month'!$B$4:$I$380,8,0)," ")</f>
        <v>9623.77</v>
      </c>
      <c r="T307" s="9">
        <f t="shared" si="156"/>
        <v>11067.335499999999</v>
      </c>
      <c r="U307" s="31">
        <f>VLOOKUP($B307,AAFTE!$C$4:$G$300,5,0)</f>
        <v>0</v>
      </c>
      <c r="V307" s="9">
        <f t="shared" si="157"/>
        <v>0</v>
      </c>
    </row>
    <row r="308" spans="1:22" ht="15.75" thickBot="1" x14ac:dyDescent="0.3">
      <c r="A308" s="7" t="s">
        <v>266</v>
      </c>
      <c r="B308" s="7" t="s">
        <v>277</v>
      </c>
      <c r="C308" s="9">
        <v>8333.41</v>
      </c>
      <c r="D308" s="9">
        <v>9583.4214999999986</v>
      </c>
      <c r="E308" s="15">
        <v>0.83333333333333337</v>
      </c>
      <c r="F308" s="22">
        <v>7986.1845833333327</v>
      </c>
      <c r="G308" s="22">
        <f>IFERROR(VLOOKUP(B308,'SpEd BEA Rates by Month'!$B$4:$C$380,2,0)," ")</f>
        <v>8916.56</v>
      </c>
      <c r="H308" s="9">
        <f t="shared" si="150"/>
        <v>10254.043999999998</v>
      </c>
      <c r="I308" s="15">
        <f>VLOOKUP(B308,AAFTE!$C$4:$D$300,2,0)</f>
        <v>1.2222222222222223</v>
      </c>
      <c r="J308" s="22">
        <f t="shared" si="158"/>
        <v>12532.720444444443</v>
      </c>
      <c r="K308" s="22">
        <f>IFERROR(VLOOKUP($B308,'SpEd BEA Rates by Month'!$B$4:$F$380,5,0)," ")</f>
        <v>8916.56</v>
      </c>
      <c r="L308" s="9">
        <f t="shared" si="151"/>
        <v>10254.043999999998</v>
      </c>
      <c r="M308" s="15">
        <f>VLOOKUP($B308,AAFTE!$C$4:$E$300,3,0)</f>
        <v>2.6666666666666665</v>
      </c>
      <c r="N308" s="9">
        <f t="shared" si="159"/>
        <v>27344.117333333328</v>
      </c>
      <c r="O308" s="9">
        <f>IFERROR(VLOOKUP($B308,'SpEd BEA Rates by Month'!$B$4:$I$380,8,0)," ")</f>
        <v>8937.25</v>
      </c>
      <c r="P308" s="9">
        <f t="shared" si="140"/>
        <v>10277.8375</v>
      </c>
      <c r="Q308" s="31">
        <f>VLOOKUP($B308,AAFTE!$C$4:$F$300,4,0)</f>
        <v>2.6666666666666665</v>
      </c>
      <c r="R308" s="9">
        <f t="shared" si="141"/>
        <v>27407.566666666666</v>
      </c>
      <c r="S308" s="9">
        <f>IFERROR(VLOOKUP($B308,'SpEd BEA Rates by Month'!$B$4:$I$380,8,0)," ")</f>
        <v>8937.25</v>
      </c>
      <c r="T308" s="9">
        <f t="shared" si="156"/>
        <v>10277.8375</v>
      </c>
      <c r="U308" s="31">
        <f>VLOOKUP($B308,AAFTE!$C$4:$G$300,5,0)</f>
        <v>2.5</v>
      </c>
      <c r="V308" s="9">
        <f t="shared" si="157"/>
        <v>25694.59375</v>
      </c>
    </row>
    <row r="309" spans="1:22" ht="15.75" thickBot="1" x14ac:dyDescent="0.3">
      <c r="A309" s="7" t="s">
        <v>266</v>
      </c>
      <c r="B309" s="7" t="s">
        <v>278</v>
      </c>
      <c r="C309" s="9">
        <v>8606.67</v>
      </c>
      <c r="D309" s="9">
        <v>9897.6705000000002</v>
      </c>
      <c r="E309" s="15">
        <v>0.41666666666666669</v>
      </c>
      <c r="F309" s="22">
        <v>4124.0293750000001</v>
      </c>
      <c r="G309" s="22">
        <f>IFERROR(VLOOKUP(B309,'SpEd BEA Rates by Month'!$B$4:$C$380,2,0)," ")</f>
        <v>9216.7199999999993</v>
      </c>
      <c r="H309" s="9">
        <f t="shared" si="150"/>
        <v>10599.227999999999</v>
      </c>
      <c r="I309" s="15">
        <f>VLOOKUP(B309,AAFTE!$C$4:$D$300,2,0)</f>
        <v>1.1666666666666667</v>
      </c>
      <c r="J309" s="22">
        <f t="shared" si="158"/>
        <v>12365.766</v>
      </c>
      <c r="K309" s="22">
        <f>IFERROR(VLOOKUP($B309,'SpEd BEA Rates by Month'!$B$4:$F$380,5,0)," ")</f>
        <v>9216.7199999999993</v>
      </c>
      <c r="L309" s="9">
        <f t="shared" si="151"/>
        <v>10599.227999999999</v>
      </c>
      <c r="M309" s="15">
        <f>VLOOKUP($B309,AAFTE!$C$4:$E$300,3,0)</f>
        <v>1.6666666666666667</v>
      </c>
      <c r="N309" s="9">
        <f t="shared" si="159"/>
        <v>17665.38</v>
      </c>
      <c r="O309" s="9">
        <f>IFERROR(VLOOKUP($B309,'SpEd BEA Rates by Month'!$B$4:$I$380,8,0)," ")</f>
        <v>9184.0400000000009</v>
      </c>
      <c r="P309" s="9">
        <f t="shared" si="140"/>
        <v>10561.646000000001</v>
      </c>
      <c r="Q309" s="31">
        <f>VLOOKUP($B309,AAFTE!$C$4:$F$300,4,0)</f>
        <v>1.2222222222222223</v>
      </c>
      <c r="R309" s="9">
        <f t="shared" si="141"/>
        <v>12908.678444444446</v>
      </c>
      <c r="S309" s="9">
        <f>IFERROR(VLOOKUP($B309,'SpEd BEA Rates by Month'!$B$4:$I$380,8,0)," ")</f>
        <v>9184.0400000000009</v>
      </c>
      <c r="T309" s="9">
        <f t="shared" si="156"/>
        <v>10561.646000000001</v>
      </c>
      <c r="U309" s="31">
        <f>VLOOKUP($B309,AAFTE!$C$4:$G$300,5,0)</f>
        <v>1.4166666666666667</v>
      </c>
      <c r="V309" s="9">
        <f t="shared" si="157"/>
        <v>14962.331833333335</v>
      </c>
    </row>
    <row r="310" spans="1:22" ht="15.75" thickBot="1" x14ac:dyDescent="0.3">
      <c r="A310" s="6" t="s">
        <v>368</v>
      </c>
      <c r="B310" s="6" t="s">
        <v>855</v>
      </c>
      <c r="C310" s="41"/>
      <c r="D310" s="13">
        <v>9951.2825980392136</v>
      </c>
      <c r="E310" s="34">
        <v>4.25</v>
      </c>
      <c r="F310" s="25">
        <v>42292.95104166666</v>
      </c>
      <c r="G310" s="26" t="str">
        <f>IFERROR(VLOOKUP(B310,'SpEd BEA Rates by Month'!$B$4:$C$380,2,0)," ")</f>
        <v xml:space="preserve"> </v>
      </c>
      <c r="H310" s="12">
        <f>J310/I310</f>
        <v>10614.775314981949</v>
      </c>
      <c r="I310" s="17">
        <f>SUM(I298:I309)</f>
        <v>6.1555555555555559</v>
      </c>
      <c r="J310" s="26">
        <f>SUM(J298:J309)</f>
        <v>65339.839161111115</v>
      </c>
      <c r="K310" s="10"/>
      <c r="L310" s="11">
        <f>N310/M310</f>
        <v>10622.265743589744</v>
      </c>
      <c r="M310" s="27">
        <f>SUM(M298:M309)</f>
        <v>12.999999999999998</v>
      </c>
      <c r="N310" s="11">
        <f>SUM(N298:N309)</f>
        <v>138089.45466666666</v>
      </c>
      <c r="O310" s="29"/>
      <c r="P310" s="29">
        <f>R310/Q310</f>
        <v>10632.690172131148</v>
      </c>
      <c r="Q310" s="32">
        <f>SUM(Q298:Q309)</f>
        <v>13.555555555555554</v>
      </c>
      <c r="R310" s="29">
        <f>SUM(R298:R309)</f>
        <v>144132.02233333333</v>
      </c>
      <c r="S310" s="67"/>
      <c r="T310" s="67">
        <f>V310/U310</f>
        <v>10623.479416107382</v>
      </c>
      <c r="U310" s="68">
        <f>SUM(U298:U309)</f>
        <v>12.416666666666666</v>
      </c>
      <c r="V310" s="67">
        <f>SUM(V298:V309)</f>
        <v>131908.20275</v>
      </c>
    </row>
    <row r="311" spans="1:22" ht="15.75" thickBot="1" x14ac:dyDescent="0.3">
      <c r="A311" s="6"/>
      <c r="B311" s="6" t="s">
        <v>379</v>
      </c>
      <c r="C311" s="41"/>
      <c r="D311" s="13">
        <v>787.80987234477095</v>
      </c>
      <c r="E311" s="16"/>
      <c r="F311" s="25"/>
      <c r="G311" s="26" t="str">
        <f>IFERROR(VLOOKUP(B311,'SpEd BEA Rates by Month'!$B$4:$C$380,2,0)," ")</f>
        <v xml:space="preserve"> </v>
      </c>
      <c r="H311" s="12">
        <f>(H310/12)*0.95</f>
        <v>840.33637910273762</v>
      </c>
      <c r="I311" s="17"/>
      <c r="J311" s="26"/>
      <c r="K311" s="10"/>
      <c r="L311" s="11">
        <f>(L310/12)*0.95</f>
        <v>840.9293713675213</v>
      </c>
      <c r="M311" s="27"/>
      <c r="N311" s="11"/>
      <c r="O311" s="29"/>
      <c r="P311" s="29">
        <f>(P310/12)*0.95</f>
        <v>841.75463862704919</v>
      </c>
      <c r="Q311" s="32"/>
      <c r="R311" s="29"/>
      <c r="S311" s="67"/>
      <c r="T311" s="67">
        <f>(T310/12)*0.95</f>
        <v>841.02545377516765</v>
      </c>
      <c r="U311" s="68"/>
      <c r="V311" s="67"/>
    </row>
    <row r="312" spans="1:22" ht="15.75" thickBot="1" x14ac:dyDescent="0.3">
      <c r="A312" s="8" t="s">
        <v>279</v>
      </c>
      <c r="B312" s="7" t="s">
        <v>280</v>
      </c>
      <c r="C312" s="9">
        <v>8724.9699999999993</v>
      </c>
      <c r="D312" s="9">
        <v>10033.715499999998</v>
      </c>
      <c r="E312" s="15">
        <v>1.0833333333333333</v>
      </c>
      <c r="F312" s="22">
        <v>10869.85845833333</v>
      </c>
      <c r="G312" s="22">
        <f>IFERROR(VLOOKUP(B312,'SpEd BEA Rates by Month'!$B$4:$C$380,2,0)," ")</f>
        <v>9327.57</v>
      </c>
      <c r="H312" s="9">
        <f t="shared" si="150"/>
        <v>10726.705499999998</v>
      </c>
      <c r="I312" s="15">
        <f>VLOOKUP(B312,AAFTE!$C$4:$D$300,2,0)</f>
        <v>1.1666666666666667</v>
      </c>
      <c r="J312" s="22">
        <f>H312*I312</f>
        <v>12514.489749999999</v>
      </c>
      <c r="K312" s="22">
        <f>IFERROR(VLOOKUP($B312,'SpEd BEA Rates by Month'!$B$4:$F$380,5,0)," ")</f>
        <v>9327.57</v>
      </c>
      <c r="L312" s="9">
        <f t="shared" si="151"/>
        <v>10726.705499999998</v>
      </c>
      <c r="M312" s="15">
        <f>VLOOKUP($B312,AAFTE!$C$4:$E$300,3,0)</f>
        <v>2.8333333333333335</v>
      </c>
      <c r="N312" s="9">
        <f>L312*M312</f>
        <v>30392.332249999996</v>
      </c>
      <c r="O312" s="9">
        <f>IFERROR(VLOOKUP($B312,'SpEd BEA Rates by Month'!$B$4:$I$380,8,0)," ")</f>
        <v>9291.4</v>
      </c>
      <c r="P312" s="9">
        <f t="shared" si="140"/>
        <v>10685.109999999999</v>
      </c>
      <c r="Q312" s="31">
        <f>VLOOKUP($B312,AAFTE!$C$4:$F$300,4,0)</f>
        <v>2.5555555555555554</v>
      </c>
      <c r="R312" s="9">
        <f t="shared" si="141"/>
        <v>27306.392222222217</v>
      </c>
      <c r="S312" s="9">
        <f>IFERROR(VLOOKUP($B312,'SpEd BEA Rates by Month'!$B$4:$I$380,8,0)," ")</f>
        <v>9291.4</v>
      </c>
      <c r="T312" s="9">
        <f t="shared" ref="T312:T319" si="160">S312*1.15</f>
        <v>10685.109999999999</v>
      </c>
      <c r="U312" s="31">
        <f>VLOOKUP($B312,AAFTE!$C$4:$G$300,5,0)</f>
        <v>2.3333333333333335</v>
      </c>
      <c r="V312" s="9">
        <f t="shared" ref="V312:V319" si="161">T312*U312</f>
        <v>24931.923333333332</v>
      </c>
    </row>
    <row r="313" spans="1:22" ht="15.75" thickBot="1" x14ac:dyDescent="0.3">
      <c r="A313" s="8" t="s">
        <v>279</v>
      </c>
      <c r="B313" s="7" t="s">
        <v>281</v>
      </c>
      <c r="C313" s="9">
        <v>8837.4500000000007</v>
      </c>
      <c r="D313" s="9">
        <v>10163.067499999999</v>
      </c>
      <c r="E313" s="15">
        <v>140.41666666666666</v>
      </c>
      <c r="F313" s="22">
        <v>1427064.0614583332</v>
      </c>
      <c r="G313" s="22">
        <f>IFERROR(VLOOKUP(B313,'SpEd BEA Rates by Month'!$B$4:$C$380,2,0)," ")</f>
        <v>9480.92</v>
      </c>
      <c r="H313" s="9">
        <f t="shared" si="150"/>
        <v>10903.057999999999</v>
      </c>
      <c r="I313" s="15">
        <f>VLOOKUP(B313,AAFTE!$C$4:$D$300,2,0)</f>
        <v>144.33333333333334</v>
      </c>
      <c r="J313" s="22">
        <f t="shared" ref="J313:J319" si="162">H313*I313</f>
        <v>1573674.7046666667</v>
      </c>
      <c r="K313" s="22">
        <f>IFERROR(VLOOKUP($B313,'SpEd BEA Rates by Month'!$B$4:$F$380,5,0)," ")</f>
        <v>9480.92</v>
      </c>
      <c r="L313" s="9">
        <f t="shared" si="151"/>
        <v>10903.057999999999</v>
      </c>
      <c r="M313" s="15">
        <f>VLOOKUP($B313,AAFTE!$C$4:$E$300,3,0)</f>
        <v>138.83333333333334</v>
      </c>
      <c r="N313" s="9">
        <f t="shared" ref="N313:N319" si="163">L313*M313</f>
        <v>1513707.8856666666</v>
      </c>
      <c r="O313" s="9">
        <f>IFERROR(VLOOKUP($B313,'SpEd BEA Rates by Month'!$B$4:$I$380,8,0)," ")</f>
        <v>9500.59</v>
      </c>
      <c r="P313" s="9">
        <f t="shared" si="140"/>
        <v>10925.6785</v>
      </c>
      <c r="Q313" s="31">
        <f>VLOOKUP($B313,AAFTE!$C$4:$F$300,4,0)</f>
        <v>144.77777777777777</v>
      </c>
      <c r="R313" s="9">
        <f t="shared" si="141"/>
        <v>1581795.4539444444</v>
      </c>
      <c r="S313" s="9">
        <f>IFERROR(VLOOKUP($B313,'SpEd BEA Rates by Month'!$B$4:$I$380,8,0)," ")</f>
        <v>9500.59</v>
      </c>
      <c r="T313" s="9">
        <f t="shared" si="160"/>
        <v>10925.6785</v>
      </c>
      <c r="U313" s="31">
        <f>VLOOKUP($B313,AAFTE!$C$4:$G$300,5,0)</f>
        <v>147.25</v>
      </c>
      <c r="V313" s="9">
        <f t="shared" si="161"/>
        <v>1608806.159125</v>
      </c>
    </row>
    <row r="314" spans="1:22" ht="15.75" thickBot="1" x14ac:dyDescent="0.3">
      <c r="A314" s="8" t="s">
        <v>279</v>
      </c>
      <c r="B314" s="7" t="s">
        <v>282</v>
      </c>
      <c r="C314" s="9">
        <v>8737.2199999999993</v>
      </c>
      <c r="D314" s="9">
        <v>10047.802999999998</v>
      </c>
      <c r="E314" s="15">
        <v>77.333333333333329</v>
      </c>
      <c r="F314" s="22">
        <v>777030.09866666642</v>
      </c>
      <c r="G314" s="22">
        <f>IFERROR(VLOOKUP(B314,'SpEd BEA Rates by Month'!$B$4:$C$380,2,0)," ")</f>
        <v>9371.17</v>
      </c>
      <c r="H314" s="9">
        <f t="shared" si="150"/>
        <v>10776.845499999999</v>
      </c>
      <c r="I314" s="15">
        <f>VLOOKUP(B314,AAFTE!$C$4:$D$300,2,0)</f>
        <v>78.75</v>
      </c>
      <c r="J314" s="22">
        <f t="shared" si="162"/>
        <v>848676.583125</v>
      </c>
      <c r="K314" s="22">
        <f>IFERROR(VLOOKUP($B314,'SpEd BEA Rates by Month'!$B$4:$F$380,5,0)," ")</f>
        <v>9371.17</v>
      </c>
      <c r="L314" s="9">
        <f t="shared" si="151"/>
        <v>10776.845499999999</v>
      </c>
      <c r="M314" s="15">
        <f>VLOOKUP($B314,AAFTE!$C$4:$E$300,3,0)</f>
        <v>88.332999999999998</v>
      </c>
      <c r="N314" s="9">
        <f t="shared" si="163"/>
        <v>951951.09355149989</v>
      </c>
      <c r="O314" s="9">
        <f>IFERROR(VLOOKUP($B314,'SpEd BEA Rates by Month'!$B$4:$I$380,8,0)," ")</f>
        <v>9389.25</v>
      </c>
      <c r="P314" s="9">
        <f t="shared" si="140"/>
        <v>10797.637499999999</v>
      </c>
      <c r="Q314" s="31">
        <f>VLOOKUP($B314,AAFTE!$C$4:$F$300,4,0)</f>
        <v>89.666666666666657</v>
      </c>
      <c r="R314" s="9">
        <f t="shared" si="141"/>
        <v>968188.16249999974</v>
      </c>
      <c r="S314" s="9">
        <f>IFERROR(VLOOKUP($B314,'SpEd BEA Rates by Month'!$B$4:$I$380,8,0)," ")</f>
        <v>9389.25</v>
      </c>
      <c r="T314" s="9">
        <f t="shared" si="160"/>
        <v>10797.637499999999</v>
      </c>
      <c r="U314" s="31">
        <f>VLOOKUP($B314,AAFTE!$C$4:$G$300,5,0)</f>
        <v>88</v>
      </c>
      <c r="V314" s="9">
        <f t="shared" si="161"/>
        <v>950192.09999999986</v>
      </c>
    </row>
    <row r="315" spans="1:22" ht="15.75" thickBot="1" x14ac:dyDescent="0.3">
      <c r="A315" s="7" t="s">
        <v>279</v>
      </c>
      <c r="B315" s="7" t="s">
        <v>283</v>
      </c>
      <c r="C315" s="9">
        <v>8695.43</v>
      </c>
      <c r="D315" s="9">
        <v>9999.7444999999989</v>
      </c>
      <c r="E315" s="15">
        <v>4.666666666666667</v>
      </c>
      <c r="F315" s="22">
        <v>46665.474333333332</v>
      </c>
      <c r="G315" s="22">
        <f>IFERROR(VLOOKUP(B315,'SpEd BEA Rates by Month'!$B$4:$C$380,2,0)," ")</f>
        <v>9304.6200000000008</v>
      </c>
      <c r="H315" s="9">
        <f t="shared" si="150"/>
        <v>10700.313</v>
      </c>
      <c r="I315" s="15">
        <f>VLOOKUP(B315,AAFTE!$C$4:$D$300,2,0)</f>
        <v>4.583333333333333</v>
      </c>
      <c r="J315" s="22">
        <f t="shared" si="162"/>
        <v>49043.10125</v>
      </c>
      <c r="K315" s="22">
        <f>IFERROR(VLOOKUP($B315,'SpEd BEA Rates by Month'!$B$4:$F$380,5,0)," ")</f>
        <v>9304.6200000000008</v>
      </c>
      <c r="L315" s="9">
        <f t="shared" si="151"/>
        <v>10700.313</v>
      </c>
      <c r="M315" s="15">
        <f>VLOOKUP($B315,AAFTE!$C$4:$E$300,3,0)</f>
        <v>5.833333333333333</v>
      </c>
      <c r="N315" s="9">
        <f t="shared" si="163"/>
        <v>62418.4925</v>
      </c>
      <c r="O315" s="9">
        <f>IFERROR(VLOOKUP($B315,'SpEd BEA Rates by Month'!$B$4:$I$380,8,0)," ")</f>
        <v>9327.82</v>
      </c>
      <c r="P315" s="9">
        <f t="shared" si="140"/>
        <v>10726.992999999999</v>
      </c>
      <c r="Q315" s="31">
        <f>VLOOKUP($B315,AAFTE!$C$4:$F$300,4,0)</f>
        <v>6</v>
      </c>
      <c r="R315" s="9">
        <f t="shared" si="141"/>
        <v>64361.957999999991</v>
      </c>
      <c r="S315" s="9">
        <f>IFERROR(VLOOKUP($B315,'SpEd BEA Rates by Month'!$B$4:$I$380,8,0)," ")</f>
        <v>9327.82</v>
      </c>
      <c r="T315" s="9">
        <f t="shared" si="160"/>
        <v>10726.992999999999</v>
      </c>
      <c r="U315" s="31">
        <f>VLOOKUP($B315,AAFTE!$C$4:$G$300,5,0)</f>
        <v>5.5</v>
      </c>
      <c r="V315" s="9">
        <f t="shared" si="161"/>
        <v>58998.46149999999</v>
      </c>
    </row>
    <row r="316" spans="1:22" ht="15.75" thickBot="1" x14ac:dyDescent="0.3">
      <c r="A316" s="8" t="s">
        <v>279</v>
      </c>
      <c r="B316" s="7" t="s">
        <v>284</v>
      </c>
      <c r="C316" s="9">
        <v>8705.0400000000009</v>
      </c>
      <c r="D316" s="9">
        <v>10010.796</v>
      </c>
      <c r="E316" s="15">
        <v>15.5</v>
      </c>
      <c r="F316" s="22">
        <v>155167.33800000002</v>
      </c>
      <c r="G316" s="22">
        <f>IFERROR(VLOOKUP(B316,'SpEd BEA Rates by Month'!$B$4:$C$380,2,0)," ")</f>
        <v>9231.11</v>
      </c>
      <c r="H316" s="9">
        <f t="shared" si="150"/>
        <v>10615.7765</v>
      </c>
      <c r="I316" s="15">
        <f>VLOOKUP(B316,AAFTE!$C$4:$D$300,2,0)</f>
        <v>15.75</v>
      </c>
      <c r="J316" s="22">
        <f t="shared" si="162"/>
        <v>167198.47987499999</v>
      </c>
      <c r="K316" s="22">
        <f>IFERROR(VLOOKUP($B316,'SpEd BEA Rates by Month'!$B$4:$F$380,5,0)," ")</f>
        <v>9231.11</v>
      </c>
      <c r="L316" s="9">
        <f t="shared" si="151"/>
        <v>10615.7765</v>
      </c>
      <c r="M316" s="15">
        <f>VLOOKUP($B316,AAFTE!$C$4:$E$300,3,0)</f>
        <v>25</v>
      </c>
      <c r="N316" s="9">
        <f t="shared" si="163"/>
        <v>265394.41249999998</v>
      </c>
      <c r="O316" s="9">
        <f>IFERROR(VLOOKUP($B316,'SpEd BEA Rates by Month'!$B$4:$I$380,8,0)," ")</f>
        <v>9254.6</v>
      </c>
      <c r="P316" s="9">
        <f t="shared" si="140"/>
        <v>10642.789999999999</v>
      </c>
      <c r="Q316" s="31">
        <f>VLOOKUP($B316,AAFTE!$C$4:$F$300,4,0)</f>
        <v>25.555555555555557</v>
      </c>
      <c r="R316" s="9">
        <f t="shared" si="141"/>
        <v>271982.41111111111</v>
      </c>
      <c r="S316" s="9">
        <f>IFERROR(VLOOKUP($B316,'SpEd BEA Rates by Month'!$B$4:$I$380,8,0)," ")</f>
        <v>9254.6</v>
      </c>
      <c r="T316" s="9">
        <f t="shared" si="160"/>
        <v>10642.789999999999</v>
      </c>
      <c r="U316" s="31">
        <f>VLOOKUP($B316,AAFTE!$C$4:$G$300,5,0)</f>
        <v>23.25</v>
      </c>
      <c r="V316" s="9">
        <f t="shared" si="161"/>
        <v>247444.86749999996</v>
      </c>
    </row>
    <row r="317" spans="1:22" ht="15.75" thickBot="1" x14ac:dyDescent="0.3">
      <c r="A317" s="8" t="s">
        <v>279</v>
      </c>
      <c r="B317" s="7" t="s">
        <v>285</v>
      </c>
      <c r="C317" s="9">
        <v>8620.9500000000007</v>
      </c>
      <c r="D317" s="9">
        <v>9914.0925000000007</v>
      </c>
      <c r="E317" s="15">
        <v>4.416666666666667</v>
      </c>
      <c r="F317" s="22">
        <v>43787.241875000007</v>
      </c>
      <c r="G317" s="22">
        <f>IFERROR(VLOOKUP(B317,'SpEd BEA Rates by Month'!$B$4:$C$380,2,0)," ")</f>
        <v>9267.9</v>
      </c>
      <c r="H317" s="9">
        <f t="shared" si="150"/>
        <v>10658.084999999999</v>
      </c>
      <c r="I317" s="15">
        <f>VLOOKUP(B317,AAFTE!$C$4:$D$300,2,0)</f>
        <v>4.333333333333333</v>
      </c>
      <c r="J317" s="22">
        <f t="shared" si="162"/>
        <v>46185.034999999996</v>
      </c>
      <c r="K317" s="22">
        <f>IFERROR(VLOOKUP($B317,'SpEd BEA Rates by Month'!$B$4:$F$380,5,0)," ")</f>
        <v>9267.9</v>
      </c>
      <c r="L317" s="9">
        <f t="shared" si="151"/>
        <v>10658.084999999999</v>
      </c>
      <c r="M317" s="15">
        <f>VLOOKUP($B317,AAFTE!$C$4:$E$300,3,0)</f>
        <v>5.166666666666667</v>
      </c>
      <c r="N317" s="9">
        <f t="shared" si="163"/>
        <v>55066.772499999999</v>
      </c>
      <c r="O317" s="9">
        <f>IFERROR(VLOOKUP($B317,'SpEd BEA Rates by Month'!$B$4:$I$380,8,0)," ")</f>
        <v>9284.18</v>
      </c>
      <c r="P317" s="9">
        <f t="shared" si="140"/>
        <v>10676.806999999999</v>
      </c>
      <c r="Q317" s="31">
        <f>VLOOKUP($B317,AAFTE!$C$4:$F$300,4,0)</f>
        <v>7.5555555555555554</v>
      </c>
      <c r="R317" s="9">
        <f t="shared" si="141"/>
        <v>80669.208444444434</v>
      </c>
      <c r="S317" s="9">
        <f>IFERROR(VLOOKUP($B317,'SpEd BEA Rates by Month'!$B$4:$I$380,8,0)," ")</f>
        <v>9284.18</v>
      </c>
      <c r="T317" s="9">
        <f t="shared" si="160"/>
        <v>10676.806999999999</v>
      </c>
      <c r="U317" s="31">
        <f>VLOOKUP($B317,AAFTE!$C$4:$G$300,5,0)</f>
        <v>6.833333333333333</v>
      </c>
      <c r="V317" s="9">
        <f t="shared" si="161"/>
        <v>72958.181166666662</v>
      </c>
    </row>
    <row r="318" spans="1:22" ht="15.75" thickBot="1" x14ac:dyDescent="0.3">
      <c r="A318" s="8" t="s">
        <v>279</v>
      </c>
      <c r="B318" s="7" t="s">
        <v>286</v>
      </c>
      <c r="C318" s="9">
        <v>8584.69</v>
      </c>
      <c r="D318" s="9">
        <v>9872.3935000000001</v>
      </c>
      <c r="E318" s="15">
        <v>46.25</v>
      </c>
      <c r="F318" s="22">
        <v>456598.19937500003</v>
      </c>
      <c r="G318" s="22">
        <f>IFERROR(VLOOKUP(B318,'SpEd BEA Rates by Month'!$B$4:$C$380,2,0)," ")</f>
        <v>9215.67</v>
      </c>
      <c r="H318" s="9">
        <f t="shared" si="150"/>
        <v>10598.020499999999</v>
      </c>
      <c r="I318" s="15">
        <f>VLOOKUP(B318,AAFTE!$C$4:$D$300,2,0)</f>
        <v>46.666666666666664</v>
      </c>
      <c r="J318" s="22">
        <f t="shared" si="162"/>
        <v>494574.28999999992</v>
      </c>
      <c r="K318" s="22">
        <f>IFERROR(VLOOKUP($B318,'SpEd BEA Rates by Month'!$B$4:$F$380,5,0)," ")</f>
        <v>9215.67</v>
      </c>
      <c r="L318" s="9">
        <f t="shared" si="151"/>
        <v>10598.020499999999</v>
      </c>
      <c r="M318" s="15">
        <f>VLOOKUP($B318,AAFTE!$C$4:$E$300,3,0)</f>
        <v>59.833333333333336</v>
      </c>
      <c r="N318" s="9">
        <f t="shared" si="163"/>
        <v>634114.89324999996</v>
      </c>
      <c r="O318" s="9">
        <f>IFERROR(VLOOKUP($B318,'SpEd BEA Rates by Month'!$B$4:$I$380,8,0)," ")</f>
        <v>9175.6200000000008</v>
      </c>
      <c r="P318" s="9">
        <f t="shared" si="140"/>
        <v>10551.963</v>
      </c>
      <c r="Q318" s="31">
        <f>VLOOKUP($B318,AAFTE!$C$4:$F$300,4,0)</f>
        <v>60</v>
      </c>
      <c r="R318" s="9">
        <f t="shared" si="141"/>
        <v>633117.78</v>
      </c>
      <c r="S318" s="9">
        <f>IFERROR(VLOOKUP($B318,'SpEd BEA Rates by Month'!$B$4:$I$380,8,0)," ")</f>
        <v>9175.6200000000008</v>
      </c>
      <c r="T318" s="9">
        <f t="shared" si="160"/>
        <v>10551.963</v>
      </c>
      <c r="U318" s="31">
        <f>VLOOKUP($B318,AAFTE!$C$4:$G$300,5,0)</f>
        <v>57.666666666666664</v>
      </c>
      <c r="V318" s="9">
        <f t="shared" si="161"/>
        <v>608496.53299999994</v>
      </c>
    </row>
    <row r="319" spans="1:22" ht="15.75" thickBot="1" x14ac:dyDescent="0.3">
      <c r="A319" s="7" t="s">
        <v>279</v>
      </c>
      <c r="B319" s="7" t="s">
        <v>287</v>
      </c>
      <c r="C319" s="9">
        <v>8663.09</v>
      </c>
      <c r="D319" s="9">
        <v>9962.5535</v>
      </c>
      <c r="E319" s="15">
        <v>50.916666666666664</v>
      </c>
      <c r="F319" s="22">
        <v>507260.01570833329</v>
      </c>
      <c r="G319" s="22">
        <f>IFERROR(VLOOKUP(B319,'SpEd BEA Rates by Month'!$B$4:$C$380,2,0)," ")</f>
        <v>9314.33</v>
      </c>
      <c r="H319" s="9">
        <f t="shared" si="150"/>
        <v>10711.479499999999</v>
      </c>
      <c r="I319" s="15">
        <f>VLOOKUP(B319,AAFTE!$C$4:$D$300,2,0)</f>
        <v>51.333333333333336</v>
      </c>
      <c r="J319" s="22">
        <f t="shared" si="162"/>
        <v>549855.9476666667</v>
      </c>
      <c r="K319" s="22">
        <f>IFERROR(VLOOKUP($B319,'SpEd BEA Rates by Month'!$B$4:$F$380,5,0)," ")</f>
        <v>9314.33</v>
      </c>
      <c r="L319" s="9">
        <f t="shared" si="151"/>
        <v>10711.479499999999</v>
      </c>
      <c r="M319" s="15">
        <f>VLOOKUP($B319,AAFTE!$C$4:$E$300,3,0)</f>
        <v>45.666666666666664</v>
      </c>
      <c r="N319" s="9">
        <f t="shared" si="163"/>
        <v>489157.56383333326</v>
      </c>
      <c r="O319" s="9">
        <f>IFERROR(VLOOKUP($B319,'SpEd BEA Rates by Month'!$B$4:$I$380,8,0)," ")</f>
        <v>9147.76</v>
      </c>
      <c r="P319" s="9">
        <f t="shared" si="140"/>
        <v>10519.923999999999</v>
      </c>
      <c r="Q319" s="31">
        <f>VLOOKUP($B319,AAFTE!$C$4:$F$300,4,0)</f>
        <v>45.111111111111114</v>
      </c>
      <c r="R319" s="9">
        <f t="shared" si="141"/>
        <v>474565.46044444444</v>
      </c>
      <c r="S319" s="9">
        <f>IFERROR(VLOOKUP($B319,'SpEd BEA Rates by Month'!$B$4:$I$380,8,0)," ")</f>
        <v>9147.76</v>
      </c>
      <c r="T319" s="9">
        <f t="shared" si="160"/>
        <v>10519.923999999999</v>
      </c>
      <c r="U319" s="31">
        <f>VLOOKUP($B319,AAFTE!$C$4:$G$300,5,0)</f>
        <v>48.25</v>
      </c>
      <c r="V319" s="9">
        <f t="shared" si="161"/>
        <v>507586.33299999998</v>
      </c>
    </row>
    <row r="320" spans="1:22" ht="15.75" thickBot="1" x14ac:dyDescent="0.3">
      <c r="A320" s="6" t="s">
        <v>369</v>
      </c>
      <c r="B320" s="6" t="s">
        <v>855</v>
      </c>
      <c r="C320" s="41"/>
      <c r="D320" s="13">
        <v>10054.638476755565</v>
      </c>
      <c r="E320" s="34">
        <v>340.58333333333331</v>
      </c>
      <c r="F320" s="25">
        <v>3424442.2878749995</v>
      </c>
      <c r="G320" s="26" t="str">
        <f>IFERROR(VLOOKUP(B320,'SpEd BEA Rates by Month'!$B$4:$C$380,2,0)," ")</f>
        <v xml:space="preserve"> </v>
      </c>
      <c r="H320" s="12">
        <f>J320/I320</f>
        <v>10785.652552486188</v>
      </c>
      <c r="I320" s="17">
        <f>SUM(I312:I319)</f>
        <v>346.91666666666669</v>
      </c>
      <c r="J320" s="26">
        <f>SUM(J312:J319)</f>
        <v>3741722.6313333334</v>
      </c>
      <c r="K320" s="10"/>
      <c r="L320" s="11">
        <f>N320/M320</f>
        <v>10773.101041952032</v>
      </c>
      <c r="M320" s="27">
        <f>SUM(M312:M319)</f>
        <v>371.49966666666671</v>
      </c>
      <c r="N320" s="11">
        <f>SUM(N312:N319)</f>
        <v>4002203.4460514993</v>
      </c>
      <c r="O320" s="29"/>
      <c r="P320" s="29">
        <f>R320/Q320</f>
        <v>10760.09368697173</v>
      </c>
      <c r="Q320" s="32">
        <f>SUM(Q312:Q319)</f>
        <v>381.22222222222217</v>
      </c>
      <c r="R320" s="29">
        <f>SUM(R312:R319)</f>
        <v>4101986.8266666667</v>
      </c>
      <c r="S320" s="67"/>
      <c r="T320" s="67">
        <f>V320/U320</f>
        <v>10761.260651461858</v>
      </c>
      <c r="U320" s="68">
        <f>SUM(U312:U319)</f>
        <v>379.08333333333337</v>
      </c>
      <c r="V320" s="67">
        <f>SUM(V312:V319)</f>
        <v>4079414.5586250001</v>
      </c>
    </row>
    <row r="321" spans="1:22" ht="15.75" thickBot="1" x14ac:dyDescent="0.3">
      <c r="A321" s="6"/>
      <c r="B321" s="6" t="s">
        <v>379</v>
      </c>
      <c r="C321" s="41"/>
      <c r="D321" s="13">
        <v>795.9922127431488</v>
      </c>
      <c r="E321" s="16"/>
      <c r="F321" s="25"/>
      <c r="G321" s="26" t="str">
        <f>IFERROR(VLOOKUP(B321,'SpEd BEA Rates by Month'!$B$4:$C$380,2,0)," ")</f>
        <v xml:space="preserve"> </v>
      </c>
      <c r="H321" s="12">
        <f>(H320/12)*0.95</f>
        <v>853.86416040515644</v>
      </c>
      <c r="I321" s="17"/>
      <c r="J321" s="26"/>
      <c r="K321" s="10"/>
      <c r="L321" s="11">
        <f>(L320/12)*0.95</f>
        <v>852.87049915453576</v>
      </c>
      <c r="M321" s="27"/>
      <c r="N321" s="11"/>
      <c r="O321" s="29"/>
      <c r="P321" s="29">
        <f>(P320/12)*0.95</f>
        <v>851.8407502185953</v>
      </c>
      <c r="Q321" s="32"/>
      <c r="R321" s="29"/>
      <c r="S321" s="67"/>
      <c r="T321" s="67">
        <f>(T320/12)*0.95</f>
        <v>851.93313490739706</v>
      </c>
      <c r="U321" s="68"/>
      <c r="V321" s="67"/>
    </row>
    <row r="322" spans="1:22" ht="15.75" thickBot="1" x14ac:dyDescent="0.3">
      <c r="A322" s="7" t="s">
        <v>288</v>
      </c>
      <c r="B322" s="7" t="s">
        <v>289</v>
      </c>
      <c r="C322" s="9">
        <v>8653.0300000000007</v>
      </c>
      <c r="D322" s="9">
        <v>9950.9845000000005</v>
      </c>
      <c r="E322" s="15">
        <v>3.5</v>
      </c>
      <c r="F322" s="22">
        <v>34828.445749999999</v>
      </c>
      <c r="G322" s="22">
        <f>IFERROR(VLOOKUP(B322,'SpEd BEA Rates by Month'!$B$4:$C$380,2,0)," ")</f>
        <v>9256.18</v>
      </c>
      <c r="H322" s="9">
        <f t="shared" si="150"/>
        <v>10644.607</v>
      </c>
      <c r="I322" s="15">
        <f>VLOOKUP(B322,AAFTE!$C$4:$D$300,2,0)</f>
        <v>3.3</v>
      </c>
      <c r="J322" s="22">
        <f>H322*I322</f>
        <v>35127.203099999999</v>
      </c>
      <c r="K322" s="22">
        <f>IFERROR(VLOOKUP($B322,'SpEd BEA Rates by Month'!$B$4:$F$380,5,0)," ")</f>
        <v>9256.18</v>
      </c>
      <c r="L322" s="9">
        <f t="shared" si="151"/>
        <v>10644.607</v>
      </c>
      <c r="M322" s="15">
        <f>VLOOKUP($B322,AAFTE!$C$4:$E$300,3,0)</f>
        <v>2</v>
      </c>
      <c r="N322" s="9">
        <f>L322*M322</f>
        <v>21289.214</v>
      </c>
      <c r="O322" s="9">
        <f>IFERROR(VLOOKUP($B322,'SpEd BEA Rates by Month'!$B$4:$I$380,8,0)," ")</f>
        <v>9437.3799999999992</v>
      </c>
      <c r="P322" s="9">
        <f t="shared" si="140"/>
        <v>10852.986999999997</v>
      </c>
      <c r="Q322" s="31">
        <f>VLOOKUP($B322,AAFTE!$C$4:$F$300,4,0)</f>
        <v>2.3333333333333335</v>
      </c>
      <c r="R322" s="9">
        <f t="shared" si="141"/>
        <v>25323.636333333328</v>
      </c>
      <c r="S322" s="9">
        <f>IFERROR(VLOOKUP($B322,'SpEd BEA Rates by Month'!$B$4:$I$380,8,0)," ")</f>
        <v>9437.3799999999992</v>
      </c>
      <c r="T322" s="9">
        <f t="shared" ref="T322" si="164">S322*1.15</f>
        <v>10852.986999999997</v>
      </c>
      <c r="U322" s="31">
        <f>VLOOKUP($B322,AAFTE!$C$4:$G$300,5,0)</f>
        <v>2.0833333333333335</v>
      </c>
      <c r="V322" s="9">
        <f t="shared" ref="V322" si="165">T322*U322</f>
        <v>22610.38958333333</v>
      </c>
    </row>
    <row r="323" spans="1:22" ht="15.75" thickBot="1" x14ac:dyDescent="0.3">
      <c r="A323" s="6" t="s">
        <v>370</v>
      </c>
      <c r="B323" s="6" t="s">
        <v>855</v>
      </c>
      <c r="C323" s="41"/>
      <c r="D323" s="13">
        <v>9950.9845000000005</v>
      </c>
      <c r="E323" s="34">
        <v>3.5</v>
      </c>
      <c r="F323" s="25">
        <v>34828.445749999999</v>
      </c>
      <c r="G323" s="26" t="str">
        <f>IFERROR(VLOOKUP(B323,'SpEd BEA Rates by Month'!$B$4:$C$380,2,0)," ")</f>
        <v xml:space="preserve"> </v>
      </c>
      <c r="H323" s="12">
        <f>J323/I323</f>
        <v>10644.607</v>
      </c>
      <c r="I323" s="17">
        <f>I322</f>
        <v>3.3</v>
      </c>
      <c r="J323" s="26">
        <f>J322</f>
        <v>35127.203099999999</v>
      </c>
      <c r="K323" s="10"/>
      <c r="L323" s="11">
        <f>N323/M323</f>
        <v>10644.607</v>
      </c>
      <c r="M323" s="27">
        <f>M322</f>
        <v>2</v>
      </c>
      <c r="N323" s="11">
        <f>N322</f>
        <v>21289.214</v>
      </c>
      <c r="O323" s="29"/>
      <c r="P323" s="29">
        <f>R323/Q323</f>
        <v>10852.986999999997</v>
      </c>
      <c r="Q323" s="32">
        <f>Q322</f>
        <v>2.3333333333333335</v>
      </c>
      <c r="R323" s="29">
        <f>R322</f>
        <v>25323.636333333328</v>
      </c>
      <c r="S323" s="67"/>
      <c r="T323" s="67">
        <f>V323/U323</f>
        <v>10852.986999999997</v>
      </c>
      <c r="U323" s="68">
        <f>U322</f>
        <v>2.0833333333333335</v>
      </c>
      <c r="V323" s="67">
        <f>V322</f>
        <v>22610.38958333333</v>
      </c>
    </row>
    <row r="324" spans="1:22" ht="15.75" thickBot="1" x14ac:dyDescent="0.3">
      <c r="A324" s="6"/>
      <c r="B324" s="6" t="s">
        <v>379</v>
      </c>
      <c r="C324" s="41"/>
      <c r="D324" s="13">
        <v>787.78627291666669</v>
      </c>
      <c r="E324" s="16"/>
      <c r="F324" s="25"/>
      <c r="G324" s="26" t="str">
        <f>IFERROR(VLOOKUP(B324,'SpEd BEA Rates by Month'!$B$4:$C$380,2,0)," ")</f>
        <v xml:space="preserve"> </v>
      </c>
      <c r="H324" s="12">
        <f>(H323/12)*0.95</f>
        <v>842.69805416666657</v>
      </c>
      <c r="I324" s="17"/>
      <c r="J324" s="26"/>
      <c r="K324" s="10"/>
      <c r="L324" s="11">
        <f>(L323/12)*0.95</f>
        <v>842.69805416666657</v>
      </c>
      <c r="M324" s="27"/>
      <c r="N324" s="11"/>
      <c r="O324" s="29"/>
      <c r="P324" s="29">
        <f>(P323/12)*0.95</f>
        <v>859.19480416666636</v>
      </c>
      <c r="Q324" s="32"/>
      <c r="R324" s="29"/>
      <c r="S324" s="67"/>
      <c r="T324" s="67">
        <f>(T323/12)*0.95</f>
        <v>859.19480416666636</v>
      </c>
      <c r="U324" s="68"/>
      <c r="V324" s="67"/>
    </row>
    <row r="325" spans="1:22" ht="15.75" thickBot="1" x14ac:dyDescent="0.3">
      <c r="A325" s="7" t="s">
        <v>290</v>
      </c>
      <c r="B325" s="7" t="s">
        <v>291</v>
      </c>
      <c r="C325" s="9">
        <v>8623.73</v>
      </c>
      <c r="D325" s="9">
        <v>9917.289499999999</v>
      </c>
      <c r="E325" s="15">
        <v>10.25</v>
      </c>
      <c r="F325" s="22">
        <v>101652.21737499999</v>
      </c>
      <c r="G325" s="22">
        <f>IFERROR(VLOOKUP(B325,'SpEd BEA Rates by Month'!$B$4:$C$380,2,0)," ")</f>
        <v>9287.35</v>
      </c>
      <c r="H325" s="9">
        <f t="shared" si="150"/>
        <v>10680.452499999999</v>
      </c>
      <c r="I325" s="15">
        <f>VLOOKUP(B325,AAFTE!$C$4:$D$300,2,0)</f>
        <v>10.416666666666666</v>
      </c>
      <c r="J325" s="22">
        <f>H325*I325</f>
        <v>111254.71354166666</v>
      </c>
      <c r="K325" s="22">
        <f>IFERROR(VLOOKUP($B325,'SpEd BEA Rates by Month'!$B$4:$F$380,5,0)," ")</f>
        <v>9287.35</v>
      </c>
      <c r="L325" s="9">
        <f t="shared" si="151"/>
        <v>10680.452499999999</v>
      </c>
      <c r="M325" s="15">
        <f>VLOOKUP($B325,AAFTE!$C$4:$E$300,3,0)</f>
        <v>10.666666666666666</v>
      </c>
      <c r="N325" s="9">
        <f>L325*M325</f>
        <v>113924.82666666666</v>
      </c>
      <c r="O325" s="9">
        <f>IFERROR(VLOOKUP($B325,'SpEd BEA Rates by Month'!$B$4:$I$380,8,0)," ")</f>
        <v>9306.31</v>
      </c>
      <c r="P325" s="9">
        <f t="shared" ref="P325:P372" si="166">O325*1.15</f>
        <v>10702.256499999998</v>
      </c>
      <c r="Q325" s="31">
        <f>VLOOKUP($B325,AAFTE!$C$4:$F$300,4,0)</f>
        <v>11.666666666666666</v>
      </c>
      <c r="R325" s="9">
        <f t="shared" ref="R325:R372" si="167">P325*Q325</f>
        <v>124859.65916666664</v>
      </c>
      <c r="S325" s="9">
        <f>IFERROR(VLOOKUP($B325,'SpEd BEA Rates by Month'!$B$4:$I$380,8,0)," ")</f>
        <v>9306.31</v>
      </c>
      <c r="T325" s="9">
        <f t="shared" ref="T325:T331" si="168">S325*1.15</f>
        <v>10702.256499999998</v>
      </c>
      <c r="U325" s="31">
        <f>VLOOKUP($B325,AAFTE!$C$4:$G$300,5,0)</f>
        <v>12.083333333333334</v>
      </c>
      <c r="V325" s="9">
        <f t="shared" ref="V325:V331" si="169">T325*U325</f>
        <v>129318.9327083333</v>
      </c>
    </row>
    <row r="326" spans="1:22" ht="15.75" thickBot="1" x14ac:dyDescent="0.3">
      <c r="A326" s="7" t="s">
        <v>290</v>
      </c>
      <c r="B326" s="7" t="s">
        <v>292</v>
      </c>
      <c r="C326" s="9">
        <v>8846.93</v>
      </c>
      <c r="D326" s="9">
        <v>10173.969499999999</v>
      </c>
      <c r="E326" s="15">
        <v>4.416666666666667</v>
      </c>
      <c r="F326" s="22">
        <v>44935.031958333333</v>
      </c>
      <c r="G326" s="22">
        <f>IFERROR(VLOOKUP(B326,'SpEd BEA Rates by Month'!$B$4:$C$380,2,0)," ")</f>
        <v>9548.75</v>
      </c>
      <c r="H326" s="9">
        <f t="shared" si="150"/>
        <v>10981.0625</v>
      </c>
      <c r="I326" s="15">
        <f>VLOOKUP(B326,AAFTE!$C$4:$D$300,2,0)</f>
        <v>4.666666666666667</v>
      </c>
      <c r="J326" s="22">
        <f t="shared" ref="J326:J331" si="170">H326*I326</f>
        <v>51244.958333333336</v>
      </c>
      <c r="K326" s="22">
        <f>IFERROR(VLOOKUP($B326,'SpEd BEA Rates by Month'!$B$4:$F$380,5,0)," ")</f>
        <v>9548.75</v>
      </c>
      <c r="L326" s="9">
        <f t="shared" si="151"/>
        <v>10981.0625</v>
      </c>
      <c r="M326" s="15">
        <f>VLOOKUP($B326,AAFTE!$C$4:$E$300,3,0)</f>
        <v>6.333333333333333</v>
      </c>
      <c r="N326" s="9">
        <f t="shared" ref="N326:N331" si="171">L326*M326</f>
        <v>69546.729166666657</v>
      </c>
      <c r="O326" s="9">
        <f>IFERROR(VLOOKUP($B326,'SpEd BEA Rates by Month'!$B$4:$I$380,8,0)," ")</f>
        <v>9524.85</v>
      </c>
      <c r="P326" s="9">
        <f t="shared" si="166"/>
        <v>10953.577499999999</v>
      </c>
      <c r="Q326" s="31">
        <f>VLOOKUP($B326,AAFTE!$C$4:$F$300,4,0)</f>
        <v>6.666666666666667</v>
      </c>
      <c r="R326" s="9">
        <f t="shared" si="167"/>
        <v>73023.850000000006</v>
      </c>
      <c r="S326" s="9">
        <f>IFERROR(VLOOKUP($B326,'SpEd BEA Rates by Month'!$B$4:$I$380,8,0)," ")</f>
        <v>9524.85</v>
      </c>
      <c r="T326" s="9">
        <f t="shared" si="168"/>
        <v>10953.577499999999</v>
      </c>
      <c r="U326" s="31">
        <f>VLOOKUP($B326,AAFTE!$C$4:$G$300,5,0)</f>
        <v>6.5</v>
      </c>
      <c r="V326" s="9">
        <f t="shared" si="169"/>
        <v>71198.253750000003</v>
      </c>
    </row>
    <row r="327" spans="1:22" ht="15.75" thickBot="1" x14ac:dyDescent="0.3">
      <c r="A327" s="7" t="s">
        <v>290</v>
      </c>
      <c r="B327" s="7" t="s">
        <v>293</v>
      </c>
      <c r="C327" s="9">
        <v>9592.2900000000009</v>
      </c>
      <c r="D327" s="9">
        <v>11031.1335</v>
      </c>
      <c r="E327" s="15">
        <v>0.36363636363636365</v>
      </c>
      <c r="F327" s="22">
        <v>4011.321272727273</v>
      </c>
      <c r="G327" s="22">
        <f>IFERROR(VLOOKUP(B327,'SpEd BEA Rates by Month'!$B$4:$C$380,2,0)," ")</f>
        <v>9877.77</v>
      </c>
      <c r="H327" s="9">
        <f t="shared" si="150"/>
        <v>11359.4355</v>
      </c>
      <c r="I327" s="15">
        <f>VLOOKUP(B327,AAFTE!$C$4:$D$300,2,0)</f>
        <v>0.6</v>
      </c>
      <c r="J327" s="22">
        <f t="shared" si="170"/>
        <v>6815.6612999999998</v>
      </c>
      <c r="K327" s="22">
        <f>IFERROR(VLOOKUP($B327,'SpEd BEA Rates by Month'!$B$4:$F$380,5,0)," ")</f>
        <v>9877.77</v>
      </c>
      <c r="L327" s="9">
        <f t="shared" si="151"/>
        <v>11359.4355</v>
      </c>
      <c r="M327" s="15">
        <f>VLOOKUP($B327,AAFTE!$C$4:$E$300,3,0)</f>
        <v>0.33333333333333331</v>
      </c>
      <c r="N327" s="9">
        <f t="shared" si="171"/>
        <v>3786.4784999999997</v>
      </c>
      <c r="O327" s="9">
        <f>IFERROR(VLOOKUP($B327,'SpEd BEA Rates by Month'!$B$4:$I$380,8,0)," ")</f>
        <v>8531.32</v>
      </c>
      <c r="P327" s="9">
        <f t="shared" si="166"/>
        <v>9811.0179999999982</v>
      </c>
      <c r="Q327" s="31">
        <f>VLOOKUP($B327,AAFTE!$C$4:$F$300,4,0)</f>
        <v>0.1111111111111111</v>
      </c>
      <c r="R327" s="9">
        <f t="shared" si="167"/>
        <v>1090.1131111111108</v>
      </c>
      <c r="S327" s="9">
        <f>IFERROR(VLOOKUP($B327,'SpEd BEA Rates by Month'!$B$4:$I$380,8,0)," ")</f>
        <v>8531.32</v>
      </c>
      <c r="T327" s="9">
        <f t="shared" si="168"/>
        <v>9811.0179999999982</v>
      </c>
      <c r="U327" s="31">
        <f>VLOOKUP($B327,AAFTE!$C$4:$G$300,5,0)</f>
        <v>0.58333333333333337</v>
      </c>
      <c r="V327" s="9">
        <f t="shared" si="169"/>
        <v>5723.0938333333324</v>
      </c>
    </row>
    <row r="328" spans="1:22" ht="15.75" thickBot="1" x14ac:dyDescent="0.3">
      <c r="A328" s="7" t="s">
        <v>290</v>
      </c>
      <c r="B328" s="7" t="s">
        <v>294</v>
      </c>
      <c r="C328" s="9">
        <v>8759.7000000000007</v>
      </c>
      <c r="D328" s="9">
        <v>10073.655000000001</v>
      </c>
      <c r="E328" s="15">
        <v>3.3333333333333335</v>
      </c>
      <c r="F328" s="22">
        <v>33578.850000000006</v>
      </c>
      <c r="G328" s="22">
        <f>IFERROR(VLOOKUP(B328,'SpEd BEA Rates by Month'!$B$4:$C$380,2,0)," ")</f>
        <v>9401.7099999999991</v>
      </c>
      <c r="H328" s="9">
        <f t="shared" si="150"/>
        <v>10811.966499999999</v>
      </c>
      <c r="I328" s="15">
        <f>VLOOKUP(B328,AAFTE!$C$4:$D$300,2,0)</f>
        <v>2.9166666666666665</v>
      </c>
      <c r="J328" s="22">
        <f t="shared" si="170"/>
        <v>31534.902291666662</v>
      </c>
      <c r="K328" s="22">
        <f>IFERROR(VLOOKUP($B328,'SpEd BEA Rates by Month'!$B$4:$F$380,5,0)," ")</f>
        <v>9401.7099999999991</v>
      </c>
      <c r="L328" s="9">
        <f t="shared" si="151"/>
        <v>10811.966499999999</v>
      </c>
      <c r="M328" s="15">
        <f>VLOOKUP($B328,AAFTE!$C$4:$E$300,3,0)</f>
        <v>0.75</v>
      </c>
      <c r="N328" s="9">
        <f t="shared" si="171"/>
        <v>8108.974874999999</v>
      </c>
      <c r="O328" s="9">
        <f>IFERROR(VLOOKUP($B328,'SpEd BEA Rates by Month'!$B$4:$I$380,8,0)," ")</f>
        <v>8853.5499999999993</v>
      </c>
      <c r="P328" s="9">
        <f t="shared" si="166"/>
        <v>10181.582499999999</v>
      </c>
      <c r="Q328" s="31">
        <f>VLOOKUP($B328,AAFTE!$C$4:$F$300,4,0)</f>
        <v>0.33333333333333331</v>
      </c>
      <c r="R328" s="9">
        <f t="shared" si="167"/>
        <v>3393.8608333333327</v>
      </c>
      <c r="S328" s="9">
        <f>IFERROR(VLOOKUP($B328,'SpEd BEA Rates by Month'!$B$4:$I$380,8,0)," ")</f>
        <v>8853.5499999999993</v>
      </c>
      <c r="T328" s="9">
        <f t="shared" si="168"/>
        <v>10181.582499999999</v>
      </c>
      <c r="U328" s="31">
        <f>VLOOKUP($B328,AAFTE!$C$4:$G$300,5,0)</f>
        <v>0.5</v>
      </c>
      <c r="V328" s="9">
        <f t="shared" si="169"/>
        <v>5090.7912499999993</v>
      </c>
    </row>
    <row r="329" spans="1:22" ht="15.75" thickBot="1" x14ac:dyDescent="0.3">
      <c r="A329" s="7" t="s">
        <v>290</v>
      </c>
      <c r="B329" s="7" t="s">
        <v>295</v>
      </c>
      <c r="C329" s="9">
        <v>8531.5499999999993</v>
      </c>
      <c r="D329" s="9">
        <v>9811.2824999999975</v>
      </c>
      <c r="E329" s="15">
        <v>3.0833333333333335</v>
      </c>
      <c r="F329" s="22">
        <v>30251.454374999994</v>
      </c>
      <c r="G329" s="22">
        <f>IFERROR(VLOOKUP(B329,'SpEd BEA Rates by Month'!$B$4:$C$380,2,0)," ")</f>
        <v>9229.1299999999992</v>
      </c>
      <c r="H329" s="9">
        <f t="shared" si="150"/>
        <v>10613.499499999998</v>
      </c>
      <c r="I329" s="15">
        <f>VLOOKUP(B329,AAFTE!$C$4:$D$300,2,0)</f>
        <v>2.9166666666666665</v>
      </c>
      <c r="J329" s="22">
        <f t="shared" si="170"/>
        <v>30956.040208333325</v>
      </c>
      <c r="K329" s="22">
        <f>IFERROR(VLOOKUP($B329,'SpEd BEA Rates by Month'!$B$4:$F$380,5,0)," ")</f>
        <v>9229.1299999999992</v>
      </c>
      <c r="L329" s="9">
        <f t="shared" si="151"/>
        <v>10613.499499999998</v>
      </c>
      <c r="M329" s="15">
        <f>VLOOKUP($B329,AAFTE!$C$4:$E$300,3,0)</f>
        <v>1.6666666666666667</v>
      </c>
      <c r="N329" s="9">
        <f t="shared" si="171"/>
        <v>17689.165833333333</v>
      </c>
      <c r="O329" s="9">
        <f>IFERROR(VLOOKUP($B329,'SpEd BEA Rates by Month'!$B$4:$I$380,8,0)," ")</f>
        <v>9104.9599999999991</v>
      </c>
      <c r="P329" s="9">
        <f t="shared" si="166"/>
        <v>10470.703999999998</v>
      </c>
      <c r="Q329" s="31">
        <f>VLOOKUP($B329,AAFTE!$C$4:$F$300,4,0)</f>
        <v>1.4444444444444444</v>
      </c>
      <c r="R329" s="9">
        <f t="shared" si="167"/>
        <v>15124.35022222222</v>
      </c>
      <c r="S329" s="9">
        <f>IFERROR(VLOOKUP($B329,'SpEd BEA Rates by Month'!$B$4:$I$380,8,0)," ")</f>
        <v>9104.9599999999991</v>
      </c>
      <c r="T329" s="9">
        <f t="shared" si="168"/>
        <v>10470.703999999998</v>
      </c>
      <c r="U329" s="31">
        <f>VLOOKUP($B329,AAFTE!$C$4:$G$300,5,0)</f>
        <v>1.5</v>
      </c>
      <c r="V329" s="9">
        <f t="shared" si="169"/>
        <v>15706.055999999997</v>
      </c>
    </row>
    <row r="330" spans="1:22" ht="15.75" thickBot="1" x14ac:dyDescent="0.3">
      <c r="A330" s="7" t="s">
        <v>290</v>
      </c>
      <c r="B330" s="7" t="s">
        <v>296</v>
      </c>
      <c r="C330" s="9">
        <v>8585.9699999999993</v>
      </c>
      <c r="D330" s="9">
        <v>9873.8654999999981</v>
      </c>
      <c r="E330" s="15">
        <v>0</v>
      </c>
      <c r="F330" s="22">
        <v>0</v>
      </c>
      <c r="G330" s="22">
        <f>IFERROR(VLOOKUP(B330,'SpEd BEA Rates by Month'!$B$4:$C$380,2,0)," ")</f>
        <v>9104.73</v>
      </c>
      <c r="H330" s="9">
        <f t="shared" si="150"/>
        <v>10470.439499999999</v>
      </c>
      <c r="I330" s="15">
        <f>VLOOKUP(B330,AAFTE!$C$4:$D$300,2,0)</f>
        <v>0</v>
      </c>
      <c r="J330" s="22">
        <f t="shared" si="170"/>
        <v>0</v>
      </c>
      <c r="K330" s="22">
        <f>IFERROR(VLOOKUP($B330,'SpEd BEA Rates by Month'!$B$4:$F$380,5,0)," ")</f>
        <v>9104.73</v>
      </c>
      <c r="L330" s="9">
        <f t="shared" si="151"/>
        <v>10470.439499999999</v>
      </c>
      <c r="M330" s="15">
        <f>VLOOKUP($B330,AAFTE!$C$4:$E$300,3,0)</f>
        <v>0.6</v>
      </c>
      <c r="N330" s="9">
        <f t="shared" si="171"/>
        <v>6282.2636999999986</v>
      </c>
      <c r="O330" s="9">
        <f>IFERROR(VLOOKUP($B330,'SpEd BEA Rates by Month'!$B$4:$I$380,8,0)," ")</f>
        <v>9162.7099999999991</v>
      </c>
      <c r="P330" s="9">
        <f t="shared" si="166"/>
        <v>10537.116499999998</v>
      </c>
      <c r="Q330" s="31">
        <f>VLOOKUP($B330,AAFTE!$C$4:$F$300,4,0)</f>
        <v>0.88888888888888884</v>
      </c>
      <c r="R330" s="9">
        <f t="shared" si="167"/>
        <v>9366.3257777777762</v>
      </c>
      <c r="S330" s="9">
        <f>IFERROR(VLOOKUP($B330,'SpEd BEA Rates by Month'!$B$4:$I$380,8,0)," ")</f>
        <v>9162.7099999999991</v>
      </c>
      <c r="T330" s="9">
        <f t="shared" si="168"/>
        <v>10537.116499999998</v>
      </c>
      <c r="U330" s="31">
        <f>VLOOKUP($B330,AAFTE!$C$4:$G$300,5,0)</f>
        <v>0.66666666666666663</v>
      </c>
      <c r="V330" s="9">
        <f t="shared" si="169"/>
        <v>7024.7443333333322</v>
      </c>
    </row>
    <row r="331" spans="1:22" ht="15.75" thickBot="1" x14ac:dyDescent="0.3">
      <c r="A331" s="7" t="s">
        <v>290</v>
      </c>
      <c r="B331" s="7" t="s">
        <v>297</v>
      </c>
      <c r="C331" s="9">
        <v>8817.2199999999993</v>
      </c>
      <c r="D331" s="9">
        <v>10139.802999999998</v>
      </c>
      <c r="E331" s="15">
        <v>41.083333333333336</v>
      </c>
      <c r="F331" s="22">
        <v>416576.90658333327</v>
      </c>
      <c r="G331" s="22">
        <f>IFERROR(VLOOKUP(B331,'SpEd BEA Rates by Month'!$B$4:$C$380,2,0)," ")</f>
        <v>9433.0400000000009</v>
      </c>
      <c r="H331" s="9">
        <f t="shared" si="150"/>
        <v>10847.996000000001</v>
      </c>
      <c r="I331" s="15">
        <f>VLOOKUP(B331,AAFTE!$C$4:$D$300,2,0)</f>
        <v>40</v>
      </c>
      <c r="J331" s="22">
        <f t="shared" si="170"/>
        <v>433919.84</v>
      </c>
      <c r="K331" s="22">
        <f>IFERROR(VLOOKUP($B331,'SpEd BEA Rates by Month'!$B$4:$F$380,5,0)," ")</f>
        <v>9433.0400000000009</v>
      </c>
      <c r="L331" s="9">
        <f t="shared" si="151"/>
        <v>10847.996000000001</v>
      </c>
      <c r="M331" s="15">
        <f>VLOOKUP($B331,AAFTE!$C$4:$E$300,3,0)</f>
        <v>39.666666666666664</v>
      </c>
      <c r="N331" s="9">
        <f t="shared" si="171"/>
        <v>430303.84133333334</v>
      </c>
      <c r="O331" s="9">
        <f>IFERROR(VLOOKUP($B331,'SpEd BEA Rates by Month'!$B$4:$I$380,8,0)," ")</f>
        <v>9431.5300000000007</v>
      </c>
      <c r="P331" s="9">
        <f t="shared" si="166"/>
        <v>10846.2595</v>
      </c>
      <c r="Q331" s="31">
        <f>VLOOKUP($B331,AAFTE!$C$4:$F$300,4,0)</f>
        <v>39.888888888888886</v>
      </c>
      <c r="R331" s="9">
        <f t="shared" si="167"/>
        <v>432645.24005555554</v>
      </c>
      <c r="S331" s="9">
        <f>IFERROR(VLOOKUP($B331,'SpEd BEA Rates by Month'!$B$4:$I$380,8,0)," ")</f>
        <v>9431.5300000000007</v>
      </c>
      <c r="T331" s="9">
        <f t="shared" si="168"/>
        <v>10846.2595</v>
      </c>
      <c r="U331" s="31">
        <f>VLOOKUP($B331,AAFTE!$C$4:$G$300,5,0)</f>
        <v>39.083333333333336</v>
      </c>
      <c r="V331" s="9">
        <f t="shared" si="169"/>
        <v>423907.97545833339</v>
      </c>
    </row>
    <row r="332" spans="1:22" ht="15.75" thickBot="1" x14ac:dyDescent="0.3">
      <c r="A332" s="6" t="s">
        <v>371</v>
      </c>
      <c r="B332" s="6" t="s">
        <v>855</v>
      </c>
      <c r="C332" s="41"/>
      <c r="D332" s="13">
        <v>10091.199802095953</v>
      </c>
      <c r="E332" s="34">
        <v>62.530303030303031</v>
      </c>
      <c r="F332" s="25">
        <v>631005.7815643939</v>
      </c>
      <c r="G332" s="26" t="str">
        <f>IFERROR(VLOOKUP(B332,'SpEd BEA Rates by Month'!$B$4:$C$380,2,0)," ")</f>
        <v xml:space="preserve"> </v>
      </c>
      <c r="H332" s="12">
        <f>J332/I332</f>
        <v>10821.882129639664</v>
      </c>
      <c r="I332" s="17">
        <f>SUM(I325:I331)</f>
        <v>61.516666666666666</v>
      </c>
      <c r="J332" s="26">
        <f>SUM(J325:J331)</f>
        <v>665726.11567500001</v>
      </c>
      <c r="K332" s="10"/>
      <c r="L332" s="11">
        <f>N332/M332</f>
        <v>10824.364566648153</v>
      </c>
      <c r="M332" s="27">
        <f>SUM(M325:M331)</f>
        <v>60.016666666666666</v>
      </c>
      <c r="N332" s="11">
        <f>SUM(N325:N331)</f>
        <v>649642.28007500002</v>
      </c>
      <c r="O332" s="29"/>
      <c r="P332" s="29">
        <f>R332/Q332</f>
        <v>10811.531133879782</v>
      </c>
      <c r="Q332" s="32">
        <f>SUM(Q325:Q331)</f>
        <v>60.999999999999993</v>
      </c>
      <c r="R332" s="29">
        <f>SUM(R325:R331)</f>
        <v>659503.39916666667</v>
      </c>
      <c r="S332" s="67"/>
      <c r="T332" s="67">
        <f>V332/U332</f>
        <v>10801.146604651161</v>
      </c>
      <c r="U332" s="68">
        <f>SUM(U325:U331)</f>
        <v>60.916666666666671</v>
      </c>
      <c r="V332" s="67">
        <f>SUM(V325:V331)</f>
        <v>657969.84733333334</v>
      </c>
    </row>
    <row r="333" spans="1:22" ht="15.75" thickBot="1" x14ac:dyDescent="0.3">
      <c r="A333" s="6"/>
      <c r="B333" s="6" t="s">
        <v>379</v>
      </c>
      <c r="C333" s="41"/>
      <c r="D333" s="13">
        <v>798.88665099926288</v>
      </c>
      <c r="E333" s="16"/>
      <c r="F333" s="25"/>
      <c r="G333" s="26" t="str">
        <f>IFERROR(VLOOKUP(B333,'SpEd BEA Rates by Month'!$B$4:$C$380,2,0)," ")</f>
        <v xml:space="preserve"> </v>
      </c>
      <c r="H333" s="12">
        <f>(H332/12)*0.95</f>
        <v>856.73233526314004</v>
      </c>
      <c r="I333" s="17"/>
      <c r="J333" s="26"/>
      <c r="K333" s="10"/>
      <c r="L333" s="11">
        <f>(L332/12)*0.95</f>
        <v>856.92886152631218</v>
      </c>
      <c r="M333" s="27"/>
      <c r="N333" s="11"/>
      <c r="O333" s="29"/>
      <c r="P333" s="29">
        <f>(P332/12)*0.95</f>
        <v>855.91288143214933</v>
      </c>
      <c r="Q333" s="32"/>
      <c r="R333" s="29"/>
      <c r="S333" s="67"/>
      <c r="T333" s="67">
        <f>(T332/12)*0.95</f>
        <v>855.09077286821685</v>
      </c>
      <c r="U333" s="68"/>
      <c r="V333" s="67"/>
    </row>
    <row r="334" spans="1:22" ht="15.75" thickBot="1" x14ac:dyDescent="0.3">
      <c r="A334" s="7" t="s">
        <v>298</v>
      </c>
      <c r="B334" s="7" t="s">
        <v>299</v>
      </c>
      <c r="C334" s="9">
        <v>9252.6299999999992</v>
      </c>
      <c r="D334" s="9">
        <v>10640.524499999998</v>
      </c>
      <c r="E334" s="15">
        <v>151.58333333333334</v>
      </c>
      <c r="F334" s="22">
        <v>1612926.1721249998</v>
      </c>
      <c r="G334" s="22">
        <f>IFERROR(VLOOKUP(B334,'SpEd BEA Rates by Month'!$B$4:$C$380,2,0)," ")</f>
        <v>9850.49</v>
      </c>
      <c r="H334" s="9">
        <f t="shared" ref="H334:H372" si="172">G334*1.15</f>
        <v>11328.063499999998</v>
      </c>
      <c r="I334" s="15">
        <f>VLOOKUP(B334,AAFTE!$C$4:$D$300,2,0)</f>
        <v>153.75</v>
      </c>
      <c r="J334" s="22">
        <f>H334*I334</f>
        <v>1741689.7631249998</v>
      </c>
      <c r="K334" s="22">
        <f>IFERROR(VLOOKUP($B334,'SpEd BEA Rates by Month'!$B$4:$F$380,5,0)," ")</f>
        <v>9850.49</v>
      </c>
      <c r="L334" s="9">
        <f t="shared" ref="L334:L372" si="173">K334*1.15</f>
        <v>11328.063499999998</v>
      </c>
      <c r="M334" s="15">
        <f>VLOOKUP($B334,AAFTE!$C$4:$E$300,3,0)</f>
        <v>186.16666666666666</v>
      </c>
      <c r="N334" s="9">
        <f>L334*M334</f>
        <v>2108907.821583333</v>
      </c>
      <c r="O334" s="9">
        <f>IFERROR(VLOOKUP($B334,'SpEd BEA Rates by Month'!$B$4:$I$380,8,0)," ")</f>
        <v>9857.4599999999991</v>
      </c>
      <c r="P334" s="9">
        <f t="shared" si="166"/>
        <v>11336.078999999998</v>
      </c>
      <c r="Q334" s="31">
        <f>VLOOKUP($B334,AAFTE!$C$4:$F$300,4,0)</f>
        <v>189.55555555555554</v>
      </c>
      <c r="R334" s="9">
        <f t="shared" si="167"/>
        <v>2148816.7526666662</v>
      </c>
      <c r="S334" s="9">
        <f>IFERROR(VLOOKUP($B334,'SpEd BEA Rates by Month'!$B$4:$I$380,8,0)," ")</f>
        <v>9857.4599999999991</v>
      </c>
      <c r="T334" s="9">
        <f t="shared" ref="T334:T340" si="174">S334*1.15</f>
        <v>11336.078999999998</v>
      </c>
      <c r="U334" s="31">
        <f>VLOOKUP($B334,AAFTE!$C$4:$G$300,5,0)</f>
        <v>184</v>
      </c>
      <c r="V334" s="9">
        <f t="shared" ref="V334:V340" si="175">T334*U334</f>
        <v>2085838.5359999996</v>
      </c>
    </row>
    <row r="335" spans="1:22" ht="15.75" thickBot="1" x14ac:dyDescent="0.3">
      <c r="A335" s="7" t="s">
        <v>298</v>
      </c>
      <c r="B335" s="7" t="s">
        <v>300</v>
      </c>
      <c r="C335" s="9">
        <v>9610.2099999999991</v>
      </c>
      <c r="D335" s="9">
        <v>11051.741499999998</v>
      </c>
      <c r="E335" s="15">
        <v>30.416666666666668</v>
      </c>
      <c r="F335" s="22">
        <v>336157.13729166664</v>
      </c>
      <c r="G335" s="22">
        <f>IFERROR(VLOOKUP(B335,'SpEd BEA Rates by Month'!$B$4:$C$380,2,0)," ")</f>
        <v>10306.42</v>
      </c>
      <c r="H335" s="9">
        <f t="shared" si="172"/>
        <v>11852.383</v>
      </c>
      <c r="I335" s="15">
        <f>VLOOKUP(B335,AAFTE!$C$4:$D$300,2,0)</f>
        <v>29.333333333333332</v>
      </c>
      <c r="J335" s="22">
        <f t="shared" ref="J335:J340" si="176">H335*I335</f>
        <v>347669.90133333334</v>
      </c>
      <c r="K335" s="22">
        <f>IFERROR(VLOOKUP($B335,'SpEd BEA Rates by Month'!$B$4:$F$380,5,0)," ")</f>
        <v>10306.42</v>
      </c>
      <c r="L335" s="9">
        <f t="shared" si="173"/>
        <v>11852.383</v>
      </c>
      <c r="M335" s="15">
        <f>VLOOKUP($B335,AAFTE!$C$4:$E$300,3,0)</f>
        <v>31.333333333333336</v>
      </c>
      <c r="N335" s="9">
        <f t="shared" ref="N335:N340" si="177">L335*M335</f>
        <v>371374.66733333335</v>
      </c>
      <c r="O335" s="9">
        <f>IFERROR(VLOOKUP($B335,'SpEd BEA Rates by Month'!$B$4:$I$380,8,0)," ")</f>
        <v>10252.06</v>
      </c>
      <c r="P335" s="9">
        <f t="shared" si="166"/>
        <v>11789.868999999999</v>
      </c>
      <c r="Q335" s="31">
        <f>VLOOKUP($B335,AAFTE!$C$4:$F$300,4,0)</f>
        <v>32.333333333333329</v>
      </c>
      <c r="R335" s="9">
        <f t="shared" si="167"/>
        <v>381205.76433333324</v>
      </c>
      <c r="S335" s="9">
        <f>IFERROR(VLOOKUP($B335,'SpEd BEA Rates by Month'!$B$4:$I$380,8,0)," ")</f>
        <v>10252.06</v>
      </c>
      <c r="T335" s="9">
        <f t="shared" si="174"/>
        <v>11789.868999999999</v>
      </c>
      <c r="U335" s="31">
        <f>VLOOKUP($B335,AAFTE!$C$4:$G$300,5,0)</f>
        <v>31</v>
      </c>
      <c r="V335" s="9">
        <f t="shared" si="175"/>
        <v>365485.93899999995</v>
      </c>
    </row>
    <row r="336" spans="1:22" ht="15.75" thickBot="1" x14ac:dyDescent="0.3">
      <c r="A336" s="7" t="s">
        <v>298</v>
      </c>
      <c r="B336" s="7" t="s">
        <v>301</v>
      </c>
      <c r="C336" s="9">
        <v>9319.89</v>
      </c>
      <c r="D336" s="9">
        <v>10717.873499999998</v>
      </c>
      <c r="E336" s="15">
        <v>51.333333333333336</v>
      </c>
      <c r="F336" s="22">
        <v>550184.17299999995</v>
      </c>
      <c r="G336" s="22">
        <f>IFERROR(VLOOKUP(B336,'SpEd BEA Rates by Month'!$B$4:$C$380,2,0)," ")</f>
        <v>9922.82</v>
      </c>
      <c r="H336" s="9">
        <f t="shared" si="172"/>
        <v>11411.242999999999</v>
      </c>
      <c r="I336" s="15">
        <f>VLOOKUP(B336,AAFTE!$C$4:$D$300,2,0)</f>
        <v>50.666666666666664</v>
      </c>
      <c r="J336" s="22">
        <f t="shared" si="176"/>
        <v>578169.64533333329</v>
      </c>
      <c r="K336" s="22">
        <f>IFERROR(VLOOKUP($B336,'SpEd BEA Rates by Month'!$B$4:$F$380,5,0)," ")</f>
        <v>9922.82</v>
      </c>
      <c r="L336" s="9">
        <f t="shared" si="173"/>
        <v>11411.242999999999</v>
      </c>
      <c r="M336" s="15">
        <f>VLOOKUP($B336,AAFTE!$C$4:$E$300,3,0)</f>
        <v>50.333333333333336</v>
      </c>
      <c r="N336" s="9">
        <f t="shared" si="177"/>
        <v>574365.89766666666</v>
      </c>
      <c r="O336" s="9">
        <f>IFERROR(VLOOKUP($B336,'SpEd BEA Rates by Month'!$B$4:$I$380,8,0)," ")</f>
        <v>9802.9699999999993</v>
      </c>
      <c r="P336" s="9">
        <f t="shared" si="166"/>
        <v>11273.415499999999</v>
      </c>
      <c r="Q336" s="31">
        <f>VLOOKUP($B336,AAFTE!$C$4:$F$300,4,0)</f>
        <v>51.777777777777771</v>
      </c>
      <c r="R336" s="9">
        <f t="shared" si="167"/>
        <v>583712.40255555545</v>
      </c>
      <c r="S336" s="9">
        <f>IFERROR(VLOOKUP($B336,'SpEd BEA Rates by Month'!$B$4:$I$380,8,0)," ")</f>
        <v>9802.9699999999993</v>
      </c>
      <c r="T336" s="9">
        <f t="shared" si="174"/>
        <v>11273.415499999999</v>
      </c>
      <c r="U336" s="31">
        <f>VLOOKUP($B336,AAFTE!$C$4:$G$300,5,0)</f>
        <v>52.666666666666671</v>
      </c>
      <c r="V336" s="9">
        <f t="shared" si="175"/>
        <v>593733.21633333329</v>
      </c>
    </row>
    <row r="337" spans="1:22" ht="15.75" thickBot="1" x14ac:dyDescent="0.3">
      <c r="A337" s="7" t="s">
        <v>298</v>
      </c>
      <c r="B337" s="7" t="s">
        <v>302</v>
      </c>
      <c r="C337" s="9">
        <v>8983.01</v>
      </c>
      <c r="D337" s="9">
        <v>10330.461499999999</v>
      </c>
      <c r="E337" s="15">
        <v>36.25</v>
      </c>
      <c r="F337" s="22">
        <v>374479.229375</v>
      </c>
      <c r="G337" s="22">
        <f>IFERROR(VLOOKUP(B337,'SpEd BEA Rates by Month'!$B$4:$C$380,2,0)," ")</f>
        <v>9649.17</v>
      </c>
      <c r="H337" s="9">
        <f t="shared" si="172"/>
        <v>11096.545499999998</v>
      </c>
      <c r="I337" s="15">
        <f>VLOOKUP(B337,AAFTE!$C$4:$D$300,2,0)</f>
        <v>36.666666666666671</v>
      </c>
      <c r="J337" s="22">
        <f t="shared" si="176"/>
        <v>406873.33500000002</v>
      </c>
      <c r="K337" s="22">
        <f>IFERROR(VLOOKUP($B337,'SpEd BEA Rates by Month'!$B$4:$F$380,5,0)," ")</f>
        <v>9649.17</v>
      </c>
      <c r="L337" s="9">
        <f t="shared" si="173"/>
        <v>11096.545499999998</v>
      </c>
      <c r="M337" s="15">
        <f>VLOOKUP($B337,AAFTE!$C$4:$E$300,3,0)</f>
        <v>53</v>
      </c>
      <c r="N337" s="9">
        <f t="shared" si="177"/>
        <v>588116.91149999993</v>
      </c>
      <c r="O337" s="9">
        <f>IFERROR(VLOOKUP($B337,'SpEd BEA Rates by Month'!$B$4:$I$380,8,0)," ")</f>
        <v>9665.9500000000007</v>
      </c>
      <c r="P337" s="9">
        <f t="shared" si="166"/>
        <v>11115.842500000001</v>
      </c>
      <c r="Q337" s="31">
        <f>VLOOKUP($B337,AAFTE!$C$4:$F$300,4,0)</f>
        <v>54</v>
      </c>
      <c r="R337" s="9">
        <f t="shared" si="167"/>
        <v>600255.495</v>
      </c>
      <c r="S337" s="9">
        <f>IFERROR(VLOOKUP($B337,'SpEd BEA Rates by Month'!$B$4:$I$380,8,0)," ")</f>
        <v>9665.9500000000007</v>
      </c>
      <c r="T337" s="9">
        <f t="shared" si="174"/>
        <v>11115.842500000001</v>
      </c>
      <c r="U337" s="31">
        <f>VLOOKUP($B337,AAFTE!$C$4:$G$300,5,0)</f>
        <v>50</v>
      </c>
      <c r="V337" s="9">
        <f t="shared" si="175"/>
        <v>555792.125</v>
      </c>
    </row>
    <row r="338" spans="1:22" ht="15.75" thickBot="1" x14ac:dyDescent="0.3">
      <c r="A338" s="7" t="s">
        <v>298</v>
      </c>
      <c r="B338" s="7" t="s">
        <v>303</v>
      </c>
      <c r="C338" s="9">
        <v>8965.31</v>
      </c>
      <c r="D338" s="9">
        <v>10310.106499999998</v>
      </c>
      <c r="E338" s="15">
        <v>29.916666666666668</v>
      </c>
      <c r="F338" s="22">
        <v>308444.01945833326</v>
      </c>
      <c r="G338" s="22">
        <f>IFERROR(VLOOKUP(B338,'SpEd BEA Rates by Month'!$B$4:$C$380,2,0)," ")</f>
        <v>9669.2999999999993</v>
      </c>
      <c r="H338" s="9">
        <f t="shared" si="172"/>
        <v>11119.694999999998</v>
      </c>
      <c r="I338" s="15">
        <f>VLOOKUP(B338,AAFTE!$C$4:$D$300,2,0)</f>
        <v>30.666666666666664</v>
      </c>
      <c r="J338" s="22">
        <f t="shared" si="176"/>
        <v>341003.97999999992</v>
      </c>
      <c r="K338" s="22">
        <f>IFERROR(VLOOKUP($B338,'SpEd BEA Rates by Month'!$B$4:$F$380,5,0)," ")</f>
        <v>9669.2999999999993</v>
      </c>
      <c r="L338" s="9">
        <f t="shared" si="173"/>
        <v>11119.694999999998</v>
      </c>
      <c r="M338" s="15">
        <f>VLOOKUP($B338,AAFTE!$C$4:$E$300,3,0)</f>
        <v>30.333333333333336</v>
      </c>
      <c r="N338" s="9">
        <f t="shared" si="177"/>
        <v>337297.41499999998</v>
      </c>
      <c r="O338" s="9">
        <f>IFERROR(VLOOKUP($B338,'SpEd BEA Rates by Month'!$B$4:$I$380,8,0)," ")</f>
        <v>9570.11</v>
      </c>
      <c r="P338" s="9">
        <f t="shared" si="166"/>
        <v>11005.6265</v>
      </c>
      <c r="Q338" s="31">
        <f>VLOOKUP($B338,AAFTE!$C$4:$F$300,4,0)</f>
        <v>31.777777777777779</v>
      </c>
      <c r="R338" s="9">
        <f t="shared" si="167"/>
        <v>349734.35322222224</v>
      </c>
      <c r="S338" s="9">
        <f>IFERROR(VLOOKUP($B338,'SpEd BEA Rates by Month'!$B$4:$I$380,8,0)," ")</f>
        <v>9570.11</v>
      </c>
      <c r="T338" s="9">
        <f t="shared" si="174"/>
        <v>11005.6265</v>
      </c>
      <c r="U338" s="31">
        <f>VLOOKUP($B338,AAFTE!$C$4:$G$300,5,0)</f>
        <v>31.25</v>
      </c>
      <c r="V338" s="9">
        <f t="shared" si="175"/>
        <v>343925.828125</v>
      </c>
    </row>
    <row r="339" spans="1:22" ht="15.75" thickBot="1" x14ac:dyDescent="0.3">
      <c r="A339" s="7" t="s">
        <v>298</v>
      </c>
      <c r="B339" s="7" t="s">
        <v>304</v>
      </c>
      <c r="C339" s="9">
        <v>9341.58</v>
      </c>
      <c r="D339" s="9">
        <v>10742.816999999999</v>
      </c>
      <c r="E339" s="15">
        <v>28.166666666666668</v>
      </c>
      <c r="F339" s="22">
        <v>302589.3455</v>
      </c>
      <c r="G339" s="22">
        <f>IFERROR(VLOOKUP(B339,'SpEd BEA Rates by Month'!$B$4:$C$380,2,0)," ")</f>
        <v>9973.24</v>
      </c>
      <c r="H339" s="9">
        <f t="shared" si="172"/>
        <v>11469.225999999999</v>
      </c>
      <c r="I339" s="15">
        <f>VLOOKUP(B339,AAFTE!$C$4:$D$300,2,0)</f>
        <v>28.583333333333332</v>
      </c>
      <c r="J339" s="22">
        <f t="shared" si="176"/>
        <v>327828.70983333327</v>
      </c>
      <c r="K339" s="22">
        <f>IFERROR(VLOOKUP($B339,'SpEd BEA Rates by Month'!$B$4:$F$380,5,0)," ")</f>
        <v>9973.24</v>
      </c>
      <c r="L339" s="9">
        <f t="shared" si="173"/>
        <v>11469.225999999999</v>
      </c>
      <c r="M339" s="15">
        <f>VLOOKUP($B339,AAFTE!$C$4:$E$300,3,0)</f>
        <v>30.5</v>
      </c>
      <c r="N339" s="9">
        <f t="shared" si="177"/>
        <v>349811.39299999998</v>
      </c>
      <c r="O339" s="9">
        <f>IFERROR(VLOOKUP($B339,'SpEd BEA Rates by Month'!$B$4:$I$380,8,0)," ")</f>
        <v>9966.56</v>
      </c>
      <c r="P339" s="9">
        <f t="shared" si="166"/>
        <v>11461.543999999998</v>
      </c>
      <c r="Q339" s="31">
        <f>VLOOKUP($B339,AAFTE!$C$4:$F$300,4,0)</f>
        <v>31.777777777777779</v>
      </c>
      <c r="R339" s="9">
        <f t="shared" si="167"/>
        <v>364222.39822222217</v>
      </c>
      <c r="S339" s="9">
        <f>IFERROR(VLOOKUP($B339,'SpEd BEA Rates by Month'!$B$4:$I$380,8,0)," ")</f>
        <v>9966.56</v>
      </c>
      <c r="T339" s="9">
        <f t="shared" si="174"/>
        <v>11461.543999999998</v>
      </c>
      <c r="U339" s="31">
        <f>VLOOKUP($B339,AAFTE!$C$4:$G$300,5,0)</f>
        <v>30.833333333333336</v>
      </c>
      <c r="V339" s="9">
        <f t="shared" si="175"/>
        <v>353397.60666666663</v>
      </c>
    </row>
    <row r="340" spans="1:22" ht="15.75" thickBot="1" x14ac:dyDescent="0.3">
      <c r="A340" s="7" t="s">
        <v>298</v>
      </c>
      <c r="B340" s="7" t="s">
        <v>305</v>
      </c>
      <c r="C340" s="9">
        <v>9106.5499999999993</v>
      </c>
      <c r="D340" s="9">
        <v>10472.532499999998</v>
      </c>
      <c r="E340" s="15">
        <v>29.666666666666668</v>
      </c>
      <c r="F340" s="22">
        <v>310685.1308333333</v>
      </c>
      <c r="G340" s="22">
        <f>IFERROR(VLOOKUP(B340,'SpEd BEA Rates by Month'!$B$4:$C$380,2,0)," ")</f>
        <v>9760.9</v>
      </c>
      <c r="H340" s="9">
        <f t="shared" si="172"/>
        <v>11225.034999999998</v>
      </c>
      <c r="I340" s="15">
        <f>VLOOKUP(B340,AAFTE!$C$4:$D$300,2,0)</f>
        <v>29.666666666666664</v>
      </c>
      <c r="J340" s="22">
        <f t="shared" si="176"/>
        <v>333009.37166666659</v>
      </c>
      <c r="K340" s="22">
        <f>IFERROR(VLOOKUP($B340,'SpEd BEA Rates by Month'!$B$4:$F$380,5,0)," ")</f>
        <v>9760.9</v>
      </c>
      <c r="L340" s="9">
        <f t="shared" si="173"/>
        <v>11225.034999999998</v>
      </c>
      <c r="M340" s="15">
        <f>VLOOKUP($B340,AAFTE!$C$4:$E$300,3,0)</f>
        <v>30.833333333333332</v>
      </c>
      <c r="N340" s="9">
        <f t="shared" si="177"/>
        <v>346105.24583333323</v>
      </c>
      <c r="O340" s="9">
        <f>IFERROR(VLOOKUP($B340,'SpEd BEA Rates by Month'!$B$4:$I$380,8,0)," ")</f>
        <v>9784.7800000000007</v>
      </c>
      <c r="P340" s="9">
        <f t="shared" si="166"/>
        <v>11252.496999999999</v>
      </c>
      <c r="Q340" s="31">
        <f>VLOOKUP($B340,AAFTE!$C$4:$F$300,4,0)</f>
        <v>30.333333333333332</v>
      </c>
      <c r="R340" s="9">
        <f t="shared" si="167"/>
        <v>341325.7423333333</v>
      </c>
      <c r="S340" s="9">
        <f>IFERROR(VLOOKUP($B340,'SpEd BEA Rates by Month'!$B$4:$I$380,8,0)," ")</f>
        <v>9784.7800000000007</v>
      </c>
      <c r="T340" s="9">
        <f t="shared" si="174"/>
        <v>11252.496999999999</v>
      </c>
      <c r="U340" s="31">
        <f>VLOOKUP($B340,AAFTE!$C$4:$G$300,5,0)</f>
        <v>30.25</v>
      </c>
      <c r="V340" s="9">
        <f t="shared" si="175"/>
        <v>340388.03424999997</v>
      </c>
    </row>
    <row r="341" spans="1:22" ht="15.75" thickBot="1" x14ac:dyDescent="0.3">
      <c r="A341" s="6" t="s">
        <v>372</v>
      </c>
      <c r="B341" s="6" t="s">
        <v>855</v>
      </c>
      <c r="C341" s="41"/>
      <c r="D341" s="13">
        <v>10621.637707789174</v>
      </c>
      <c r="E341" s="34">
        <v>357.33333333333343</v>
      </c>
      <c r="F341" s="25">
        <v>3795465.2075833324</v>
      </c>
      <c r="G341" s="26" t="str">
        <f>IFERROR(VLOOKUP(B341,'SpEd BEA Rates by Month'!$B$4:$C$380,2,0)," ")</f>
        <v xml:space="preserve"> </v>
      </c>
      <c r="H341" s="12">
        <f>J341/I341</f>
        <v>11343.909201182743</v>
      </c>
      <c r="I341" s="17">
        <f>SUM(I334:I340)</f>
        <v>359.33333333333337</v>
      </c>
      <c r="J341" s="26">
        <f>SUM(J334:J340)</f>
        <v>4076244.7062916663</v>
      </c>
      <c r="K341" s="10"/>
      <c r="L341" s="11">
        <f>N341/M341</f>
        <v>11335.707519797979</v>
      </c>
      <c r="M341" s="27">
        <f>SUM(M334:M340)</f>
        <v>412.49999999999994</v>
      </c>
      <c r="N341" s="11">
        <f>SUM(N334:N340)</f>
        <v>4675979.3519166661</v>
      </c>
      <c r="O341" s="29"/>
      <c r="P341" s="29">
        <f>R341/Q341</f>
        <v>11313.50979836584</v>
      </c>
      <c r="Q341" s="32">
        <f>SUM(Q334:Q340)</f>
        <v>421.55555555555549</v>
      </c>
      <c r="R341" s="29">
        <f>SUM(R334:R340)</f>
        <v>4769272.9083333323</v>
      </c>
      <c r="S341" s="67"/>
      <c r="T341" s="67">
        <f>V341/U341</f>
        <v>11313.56411067073</v>
      </c>
      <c r="U341" s="68">
        <f>SUM(U334:U340)</f>
        <v>410</v>
      </c>
      <c r="V341" s="67">
        <f>SUM(V334:V340)</f>
        <v>4638561.285374999</v>
      </c>
    </row>
    <row r="342" spans="1:22" ht="15.75" thickBot="1" x14ac:dyDescent="0.3">
      <c r="A342" s="6"/>
      <c r="B342" s="6" t="s">
        <v>379</v>
      </c>
      <c r="C342" s="41"/>
      <c r="D342" s="13">
        <v>840.87965186664292</v>
      </c>
      <c r="E342" s="16"/>
      <c r="F342" s="25"/>
      <c r="G342" s="26" t="str">
        <f>IFERROR(VLOOKUP(B342,'SpEd BEA Rates by Month'!$B$4:$C$380,2,0)," ")</f>
        <v xml:space="preserve"> </v>
      </c>
      <c r="H342" s="12">
        <f>(H341/12)*0.95</f>
        <v>898.05947842696719</v>
      </c>
      <c r="I342" s="17"/>
      <c r="J342" s="26"/>
      <c r="K342" s="10"/>
      <c r="L342" s="11">
        <f>(L341/12)*0.95</f>
        <v>897.41017865067329</v>
      </c>
      <c r="M342" s="27"/>
      <c r="N342" s="11"/>
      <c r="O342" s="29"/>
      <c r="P342" s="29">
        <f>(P341/12)*0.95</f>
        <v>895.65285903729557</v>
      </c>
      <c r="Q342" s="32"/>
      <c r="R342" s="29"/>
      <c r="S342" s="67"/>
      <c r="T342" s="67">
        <f>(T341/12)*0.95</f>
        <v>895.65715876143281</v>
      </c>
      <c r="U342" s="68"/>
      <c r="V342" s="67"/>
    </row>
    <row r="343" spans="1:22" ht="15.75" thickBot="1" x14ac:dyDescent="0.3">
      <c r="A343" s="7" t="s">
        <v>306</v>
      </c>
      <c r="B343" s="7" t="s">
        <v>307</v>
      </c>
      <c r="C343" s="9">
        <v>8576.27</v>
      </c>
      <c r="D343" s="9">
        <v>9862.7104999999992</v>
      </c>
      <c r="E343" s="15">
        <v>1.25</v>
      </c>
      <c r="F343" s="22">
        <v>12328.388124999999</v>
      </c>
      <c r="G343" s="22">
        <f>IFERROR(VLOOKUP(B343,'SpEd BEA Rates by Month'!$B$4:$C$380,2,0)," ")</f>
        <v>9249.3700000000008</v>
      </c>
      <c r="H343" s="9">
        <f t="shared" si="172"/>
        <v>10636.7755</v>
      </c>
      <c r="I343" s="15">
        <f>VLOOKUP(B343,AAFTE!$C$4:$D$300,2,0)</f>
        <v>1.25</v>
      </c>
      <c r="J343" s="22">
        <f>H343*I343</f>
        <v>13295.969375000001</v>
      </c>
      <c r="K343" s="22">
        <f>IFERROR(VLOOKUP($B343,'SpEd BEA Rates by Month'!$B$4:$F$380,5,0)," ")</f>
        <v>9249.3700000000008</v>
      </c>
      <c r="L343" s="9">
        <f t="shared" si="173"/>
        <v>10636.7755</v>
      </c>
      <c r="M343" s="15">
        <f>VLOOKUP($B343,AAFTE!$C$4:$E$300,3,0)</f>
        <v>2.6666666666666665</v>
      </c>
      <c r="N343" s="9">
        <f>L343*M343</f>
        <v>28364.734666666664</v>
      </c>
      <c r="O343" s="9">
        <f>IFERROR(VLOOKUP($B343,'SpEd BEA Rates by Month'!$B$4:$I$380,8,0)," ")</f>
        <v>9285.31</v>
      </c>
      <c r="P343" s="9">
        <f t="shared" si="166"/>
        <v>10678.106499999998</v>
      </c>
      <c r="Q343" s="31">
        <f>VLOOKUP($B343,AAFTE!$C$4:$F$300,4,0)</f>
        <v>3.1111111111111112</v>
      </c>
      <c r="R343" s="9">
        <f t="shared" si="167"/>
        <v>33220.775777777773</v>
      </c>
      <c r="S343" s="9">
        <f>IFERROR(VLOOKUP($B343,'SpEd BEA Rates by Month'!$B$4:$I$380,8,0)," ")</f>
        <v>9285.31</v>
      </c>
      <c r="T343" s="9">
        <f t="shared" ref="T343:T355" si="178">S343*1.15</f>
        <v>10678.106499999998</v>
      </c>
      <c r="U343" s="31">
        <f>VLOOKUP($B343,AAFTE!$C$4:$G$300,5,0)</f>
        <v>2.75</v>
      </c>
      <c r="V343" s="9">
        <f t="shared" ref="V343:V355" si="179">T343*U343</f>
        <v>29364.792874999996</v>
      </c>
    </row>
    <row r="344" spans="1:22" ht="15.75" thickBot="1" x14ac:dyDescent="0.3">
      <c r="A344" s="7" t="s">
        <v>306</v>
      </c>
      <c r="B344" s="7" t="s">
        <v>308</v>
      </c>
      <c r="C344" s="9">
        <v>9101.44</v>
      </c>
      <c r="D344" s="9">
        <v>10466.655999999999</v>
      </c>
      <c r="E344" s="15">
        <v>2.5</v>
      </c>
      <c r="F344" s="22">
        <v>26166.639999999999</v>
      </c>
      <c r="G344" s="22">
        <f>IFERROR(VLOOKUP(B344,'SpEd BEA Rates by Month'!$B$4:$C$380,2,0)," ")</f>
        <v>9686.9500000000007</v>
      </c>
      <c r="H344" s="9">
        <f t="shared" si="172"/>
        <v>11139.9925</v>
      </c>
      <c r="I344" s="15">
        <f>VLOOKUP(B344,AAFTE!$C$4:$D$300,2,0)</f>
        <v>2.3333333333333335</v>
      </c>
      <c r="J344" s="22">
        <f t="shared" ref="J344:J355" si="180">H344*I344</f>
        <v>25993.315833333334</v>
      </c>
      <c r="K344" s="22">
        <f>IFERROR(VLOOKUP($B344,'SpEd BEA Rates by Month'!$B$4:$F$380,5,0)," ")</f>
        <v>9686.9500000000007</v>
      </c>
      <c r="L344" s="9">
        <f t="shared" si="173"/>
        <v>11139.9925</v>
      </c>
      <c r="M344" s="15">
        <f>VLOOKUP($B344,AAFTE!$C$4:$E$300,3,0)</f>
        <v>1.6666666666666667</v>
      </c>
      <c r="N344" s="9">
        <f t="shared" ref="N344:N355" si="181">L344*M344</f>
        <v>18566.654166666667</v>
      </c>
      <c r="O344" s="9">
        <f>IFERROR(VLOOKUP($B344,'SpEd BEA Rates by Month'!$B$4:$I$380,8,0)," ")</f>
        <v>9716.2999999999993</v>
      </c>
      <c r="P344" s="9">
        <f t="shared" si="166"/>
        <v>11173.744999999999</v>
      </c>
      <c r="Q344" s="31">
        <f>VLOOKUP($B344,AAFTE!$C$4:$F$300,4,0)</f>
        <v>2.1111111111111112</v>
      </c>
      <c r="R344" s="9">
        <f t="shared" si="167"/>
        <v>23589.017222222221</v>
      </c>
      <c r="S344" s="9">
        <f>IFERROR(VLOOKUP($B344,'SpEd BEA Rates by Month'!$B$4:$I$380,8,0)," ")</f>
        <v>9716.2999999999993</v>
      </c>
      <c r="T344" s="9">
        <f t="shared" si="178"/>
        <v>11173.744999999999</v>
      </c>
      <c r="U344" s="31">
        <f>VLOOKUP($B344,AAFTE!$C$4:$G$300,5,0)</f>
        <v>1.9166666666666667</v>
      </c>
      <c r="V344" s="9">
        <f t="shared" si="179"/>
        <v>21416.344583333332</v>
      </c>
    </row>
    <row r="345" spans="1:22" ht="15.75" thickBot="1" x14ac:dyDescent="0.3">
      <c r="A345" s="7" t="s">
        <v>306</v>
      </c>
      <c r="B345" s="7" t="s">
        <v>309</v>
      </c>
      <c r="C345" s="9">
        <v>8585.43</v>
      </c>
      <c r="D345" s="9">
        <v>9873.2444999999989</v>
      </c>
      <c r="E345" s="15">
        <v>0.18181818181818182</v>
      </c>
      <c r="F345" s="22">
        <v>1795.1353636363635</v>
      </c>
      <c r="G345" s="22">
        <f>IFERROR(VLOOKUP(B345,'SpEd BEA Rates by Month'!$B$4:$C$380,2,0)," ")</f>
        <v>9194.92</v>
      </c>
      <c r="H345" s="9">
        <f t="shared" si="172"/>
        <v>10574.157999999999</v>
      </c>
      <c r="I345" s="15">
        <f>VLOOKUP(B345,AAFTE!$C$4:$D$300,2,0)</f>
        <v>9.0909090909090912E-2</v>
      </c>
      <c r="J345" s="22">
        <f t="shared" si="180"/>
        <v>961.28709090909092</v>
      </c>
      <c r="K345" s="22">
        <f>IFERROR(VLOOKUP($B345,'SpEd BEA Rates by Month'!$B$4:$F$380,5,0)," ")</f>
        <v>9194.92</v>
      </c>
      <c r="L345" s="9">
        <f t="shared" si="173"/>
        <v>10574.157999999999</v>
      </c>
      <c r="M345" s="15">
        <f>VLOOKUP($B345,AAFTE!$C$4:$E$300,3,0)</f>
        <v>0.33333333333333331</v>
      </c>
      <c r="N345" s="9">
        <f t="shared" si="181"/>
        <v>3524.719333333333</v>
      </c>
      <c r="O345" s="9">
        <f>IFERROR(VLOOKUP($B345,'SpEd BEA Rates by Month'!$B$4:$I$380,8,0)," ")</f>
        <v>9236.14</v>
      </c>
      <c r="P345" s="9">
        <f t="shared" si="166"/>
        <v>10621.560999999998</v>
      </c>
      <c r="Q345" s="31">
        <f>VLOOKUP($B345,AAFTE!$C$4:$F$300,4,0)</f>
        <v>0.1111111111111111</v>
      </c>
      <c r="R345" s="9">
        <f t="shared" si="167"/>
        <v>1180.1734444444442</v>
      </c>
      <c r="S345" s="9">
        <f>IFERROR(VLOOKUP($B345,'SpEd BEA Rates by Month'!$B$4:$I$380,8,0)," ")</f>
        <v>9236.14</v>
      </c>
      <c r="T345" s="9">
        <f t="shared" si="178"/>
        <v>10621.560999999998</v>
      </c>
      <c r="U345" s="31">
        <f>VLOOKUP($B345,AAFTE!$C$4:$G$300,5,0)</f>
        <v>8.3333333333333329E-2</v>
      </c>
      <c r="V345" s="9">
        <f t="shared" si="179"/>
        <v>885.13008333333312</v>
      </c>
    </row>
    <row r="346" spans="1:22" ht="15.75" thickBot="1" x14ac:dyDescent="0.3">
      <c r="A346" s="7" t="s">
        <v>306</v>
      </c>
      <c r="B346" s="7" t="s">
        <v>310</v>
      </c>
      <c r="C346" s="9">
        <v>8792.1299999999992</v>
      </c>
      <c r="D346" s="9">
        <v>10110.949499999999</v>
      </c>
      <c r="E346" s="15">
        <v>0</v>
      </c>
      <c r="F346" s="22">
        <v>0</v>
      </c>
      <c r="G346" s="22">
        <f>IFERROR(VLOOKUP(B346,'SpEd BEA Rates by Month'!$B$4:$C$380,2,0)," ")</f>
        <v>9290.86</v>
      </c>
      <c r="H346" s="9">
        <f t="shared" si="172"/>
        <v>10684.489</v>
      </c>
      <c r="I346" s="15">
        <f>VLOOKUP(B346,AAFTE!$C$4:$D$300,2,0)</f>
        <v>0</v>
      </c>
      <c r="J346" s="22">
        <f t="shared" si="180"/>
        <v>0</v>
      </c>
      <c r="K346" s="22">
        <f>IFERROR(VLOOKUP($B346,'SpEd BEA Rates by Month'!$B$4:$F$380,5,0)," ")</f>
        <v>9290.86</v>
      </c>
      <c r="L346" s="9">
        <f t="shared" si="173"/>
        <v>10684.489</v>
      </c>
      <c r="M346" s="15">
        <f>VLOOKUP($B346,AAFTE!$C$4:$E$300,3,0)</f>
        <v>0</v>
      </c>
      <c r="N346" s="9">
        <f t="shared" si="181"/>
        <v>0</v>
      </c>
      <c r="O346" s="9">
        <f>IFERROR(VLOOKUP($B346,'SpEd BEA Rates by Month'!$B$4:$I$380,8,0)," ")</f>
        <v>9330.66</v>
      </c>
      <c r="P346" s="9">
        <f t="shared" si="166"/>
        <v>10730.258999999998</v>
      </c>
      <c r="Q346" s="31">
        <f>VLOOKUP($B346,AAFTE!$C$4:$F$300,4,0)</f>
        <v>0</v>
      </c>
      <c r="R346" s="9">
        <f t="shared" si="167"/>
        <v>0</v>
      </c>
      <c r="S346" s="9">
        <f>IFERROR(VLOOKUP($B346,'SpEd BEA Rates by Month'!$B$4:$I$380,8,0)," ")</f>
        <v>9330.66</v>
      </c>
      <c r="T346" s="9">
        <f t="shared" si="178"/>
        <v>10730.258999999998</v>
      </c>
      <c r="U346" s="31">
        <f>VLOOKUP($B346,AAFTE!$C$4:$G$300,5,0)</f>
        <v>0</v>
      </c>
      <c r="V346" s="9">
        <f t="shared" si="179"/>
        <v>0</v>
      </c>
    </row>
    <row r="347" spans="1:22" ht="15.75" thickBot="1" x14ac:dyDescent="0.3">
      <c r="A347" s="7" t="s">
        <v>306</v>
      </c>
      <c r="B347" s="7" t="s">
        <v>311</v>
      </c>
      <c r="C347" s="9">
        <v>8930.86</v>
      </c>
      <c r="D347" s="9">
        <v>10270.489</v>
      </c>
      <c r="E347" s="15">
        <v>0</v>
      </c>
      <c r="F347" s="22">
        <v>0</v>
      </c>
      <c r="G347" s="22">
        <f>IFERROR(VLOOKUP(B347,'SpEd BEA Rates by Month'!$B$4:$C$380,2,0)," ")</f>
        <v>9458.7099999999991</v>
      </c>
      <c r="H347" s="9">
        <f t="shared" si="172"/>
        <v>10877.516499999998</v>
      </c>
      <c r="I347" s="15">
        <f>VLOOKUP(B347,AAFTE!$C$4:$D$300,2,0)</f>
        <v>0</v>
      </c>
      <c r="J347" s="22">
        <f t="shared" si="180"/>
        <v>0</v>
      </c>
      <c r="K347" s="22">
        <f>IFERROR(VLOOKUP($B347,'SpEd BEA Rates by Month'!$B$4:$F$380,5,0)," ")</f>
        <v>9458.7099999999991</v>
      </c>
      <c r="L347" s="9">
        <f t="shared" si="173"/>
        <v>10877.516499999998</v>
      </c>
      <c r="M347" s="15">
        <f>VLOOKUP($B347,AAFTE!$C$4:$E$300,3,0)</f>
        <v>0.25</v>
      </c>
      <c r="N347" s="9">
        <f t="shared" si="181"/>
        <v>2719.3791249999995</v>
      </c>
      <c r="O347" s="9">
        <f>IFERROR(VLOOKUP($B347,'SpEd BEA Rates by Month'!$B$4:$I$380,8,0)," ")</f>
        <v>9551.56</v>
      </c>
      <c r="P347" s="9">
        <f t="shared" si="166"/>
        <v>10984.293999999998</v>
      </c>
      <c r="Q347" s="31">
        <f>VLOOKUP($B347,AAFTE!$C$4:$F$300,4,0)</f>
        <v>0.44444444444444442</v>
      </c>
      <c r="R347" s="9">
        <f t="shared" si="167"/>
        <v>4881.9084444444434</v>
      </c>
      <c r="S347" s="9">
        <f>IFERROR(VLOOKUP($B347,'SpEd BEA Rates by Month'!$B$4:$I$380,8,0)," ")</f>
        <v>9551.56</v>
      </c>
      <c r="T347" s="9">
        <f t="shared" si="178"/>
        <v>10984.293999999998</v>
      </c>
      <c r="U347" s="31">
        <f>VLOOKUP($B347,AAFTE!$C$4:$G$300,5,0)</f>
        <v>0.33333333333333331</v>
      </c>
      <c r="V347" s="9">
        <f t="shared" si="179"/>
        <v>3661.4313333333325</v>
      </c>
    </row>
    <row r="348" spans="1:22" ht="15.75" thickBot="1" x14ac:dyDescent="0.3">
      <c r="A348" s="7" t="s">
        <v>306</v>
      </c>
      <c r="B348" s="7" t="s">
        <v>312</v>
      </c>
      <c r="C348" s="9">
        <v>7750.23</v>
      </c>
      <c r="D348" s="9">
        <v>8912.7644999999993</v>
      </c>
      <c r="E348" s="15">
        <v>0</v>
      </c>
      <c r="F348" s="22">
        <v>0</v>
      </c>
      <c r="G348" s="22">
        <f>IFERROR(VLOOKUP(B348,'SpEd BEA Rates by Month'!$B$4:$C$380,2,0)," ")</f>
        <v>8334.1299999999992</v>
      </c>
      <c r="H348" s="9">
        <f t="shared" si="172"/>
        <v>9584.2494999999981</v>
      </c>
      <c r="I348" s="15">
        <f>VLOOKUP(B348,AAFTE!$C$4:$D$300,2,0)</f>
        <v>0</v>
      </c>
      <c r="J348" s="22">
        <f t="shared" si="180"/>
        <v>0</v>
      </c>
      <c r="K348" s="22">
        <f>IFERROR(VLOOKUP($B348,'SpEd BEA Rates by Month'!$B$4:$F$380,5,0)," ")</f>
        <v>8334.1299999999992</v>
      </c>
      <c r="L348" s="9">
        <f t="shared" si="173"/>
        <v>9584.2494999999981</v>
      </c>
      <c r="M348" s="15">
        <f>VLOOKUP($B348,AAFTE!$C$4:$E$300,3,0)</f>
        <v>0</v>
      </c>
      <c r="N348" s="9">
        <f t="shared" si="181"/>
        <v>0</v>
      </c>
      <c r="O348" s="9">
        <f>IFERROR(VLOOKUP($B348,'SpEd BEA Rates by Month'!$B$4:$I$380,8,0)," ")</f>
        <v>8340.49</v>
      </c>
      <c r="P348" s="9">
        <f t="shared" si="166"/>
        <v>9591.5634999999984</v>
      </c>
      <c r="Q348" s="31">
        <f>VLOOKUP($B348,AAFTE!$C$4:$F$300,4,0)</f>
        <v>0</v>
      </c>
      <c r="R348" s="9">
        <f t="shared" si="167"/>
        <v>0</v>
      </c>
      <c r="S348" s="9">
        <f>IFERROR(VLOOKUP($B348,'SpEd BEA Rates by Month'!$B$4:$I$380,8,0)," ")</f>
        <v>8340.49</v>
      </c>
      <c r="T348" s="9">
        <f t="shared" si="178"/>
        <v>9591.5634999999984</v>
      </c>
      <c r="U348" s="31">
        <f>VLOOKUP($B348,AAFTE!$C$4:$G$300,5,0)</f>
        <v>0</v>
      </c>
      <c r="V348" s="9">
        <f t="shared" si="179"/>
        <v>0</v>
      </c>
    </row>
    <row r="349" spans="1:22" ht="15.75" thickBot="1" x14ac:dyDescent="0.3">
      <c r="A349" s="7" t="s">
        <v>306</v>
      </c>
      <c r="B349" s="7" t="s">
        <v>313</v>
      </c>
      <c r="C349" s="9">
        <v>9017.34</v>
      </c>
      <c r="D349" s="9">
        <v>10369.940999999999</v>
      </c>
      <c r="E349" s="15">
        <v>2.75</v>
      </c>
      <c r="F349" s="22">
        <v>28517.337749999999</v>
      </c>
      <c r="G349" s="22">
        <f>IFERROR(VLOOKUP(B349,'SpEd BEA Rates by Month'!$B$4:$C$380,2,0)," ")</f>
        <v>9590.18</v>
      </c>
      <c r="H349" s="9">
        <f t="shared" si="172"/>
        <v>11028.707</v>
      </c>
      <c r="I349" s="15">
        <f>VLOOKUP(B349,AAFTE!$C$4:$D$300,2,0)</f>
        <v>2.75</v>
      </c>
      <c r="J349" s="22">
        <f t="shared" si="180"/>
        <v>30328.94425</v>
      </c>
      <c r="K349" s="22">
        <f>IFERROR(VLOOKUP($B349,'SpEd BEA Rates by Month'!$B$4:$F$380,5,0)," ")</f>
        <v>9590.18</v>
      </c>
      <c r="L349" s="9">
        <f t="shared" si="173"/>
        <v>11028.707</v>
      </c>
      <c r="M349" s="15">
        <f>VLOOKUP($B349,AAFTE!$C$4:$E$300,3,0)</f>
        <v>3</v>
      </c>
      <c r="N349" s="9">
        <f t="shared" si="181"/>
        <v>33086.120999999999</v>
      </c>
      <c r="O349" s="9">
        <f>IFERROR(VLOOKUP($B349,'SpEd BEA Rates by Month'!$B$4:$I$380,8,0)," ")</f>
        <v>9570.5300000000007</v>
      </c>
      <c r="P349" s="9">
        <f t="shared" si="166"/>
        <v>11006.1095</v>
      </c>
      <c r="Q349" s="31">
        <f>VLOOKUP($B349,AAFTE!$C$4:$F$300,4,0)</f>
        <v>1</v>
      </c>
      <c r="R349" s="9">
        <f t="shared" si="167"/>
        <v>11006.1095</v>
      </c>
      <c r="S349" s="9">
        <f>IFERROR(VLOOKUP($B349,'SpEd BEA Rates by Month'!$B$4:$I$380,8,0)," ")</f>
        <v>9570.5300000000007</v>
      </c>
      <c r="T349" s="9">
        <f t="shared" si="178"/>
        <v>11006.1095</v>
      </c>
      <c r="U349" s="31">
        <f>VLOOKUP($B349,AAFTE!$C$4:$G$300,5,0)</f>
        <v>1.5</v>
      </c>
      <c r="V349" s="9">
        <f t="shared" si="179"/>
        <v>16509.164250000002</v>
      </c>
    </row>
    <row r="350" spans="1:22" ht="15.75" thickBot="1" x14ac:dyDescent="0.3">
      <c r="A350" s="7" t="s">
        <v>306</v>
      </c>
      <c r="B350" s="7" t="s">
        <v>314</v>
      </c>
      <c r="C350" s="9">
        <v>8729.4</v>
      </c>
      <c r="D350" s="9">
        <v>10038.81</v>
      </c>
      <c r="E350" s="15">
        <v>1.9166666666666667</v>
      </c>
      <c r="F350" s="22">
        <v>19241.052499999998</v>
      </c>
      <c r="G350" s="22">
        <f>IFERROR(VLOOKUP(B350,'SpEd BEA Rates by Month'!$B$4:$C$380,2,0)," ")</f>
        <v>9377.89</v>
      </c>
      <c r="H350" s="9">
        <f t="shared" si="172"/>
        <v>10784.573499999999</v>
      </c>
      <c r="I350" s="15">
        <f>VLOOKUP(B350,AAFTE!$C$4:$D$300,2,0)</f>
        <v>2</v>
      </c>
      <c r="J350" s="22">
        <f t="shared" si="180"/>
        <v>21569.146999999997</v>
      </c>
      <c r="K350" s="22">
        <f>IFERROR(VLOOKUP($B350,'SpEd BEA Rates by Month'!$B$4:$F$380,5,0)," ")</f>
        <v>9377.89</v>
      </c>
      <c r="L350" s="9">
        <f t="shared" si="173"/>
        <v>10784.573499999999</v>
      </c>
      <c r="M350" s="15">
        <f>VLOOKUP($B350,AAFTE!$C$4:$E$300,3,0)</f>
        <v>1.6666666666666667</v>
      </c>
      <c r="N350" s="9">
        <f t="shared" si="181"/>
        <v>17974.289166666666</v>
      </c>
      <c r="O350" s="9">
        <f>IFERROR(VLOOKUP($B350,'SpEd BEA Rates by Month'!$B$4:$I$380,8,0)," ")</f>
        <v>9382.0400000000009</v>
      </c>
      <c r="P350" s="9">
        <f t="shared" si="166"/>
        <v>10789.346</v>
      </c>
      <c r="Q350" s="31">
        <f>VLOOKUP($B350,AAFTE!$C$4:$F$300,4,0)</f>
        <v>0.55555555555555558</v>
      </c>
      <c r="R350" s="9">
        <f t="shared" si="167"/>
        <v>5994.0811111111116</v>
      </c>
      <c r="S350" s="9">
        <f>IFERROR(VLOOKUP($B350,'SpEd BEA Rates by Month'!$B$4:$I$380,8,0)," ")</f>
        <v>9382.0400000000009</v>
      </c>
      <c r="T350" s="9">
        <f t="shared" si="178"/>
        <v>10789.346</v>
      </c>
      <c r="U350" s="31">
        <f>VLOOKUP($B350,AAFTE!$C$4:$G$300,5,0)</f>
        <v>0.91666666666666663</v>
      </c>
      <c r="V350" s="9">
        <f t="shared" si="179"/>
        <v>9890.2338333333319</v>
      </c>
    </row>
    <row r="351" spans="1:22" ht="15.75" thickBot="1" x14ac:dyDescent="0.3">
      <c r="A351" s="7" t="s">
        <v>306</v>
      </c>
      <c r="B351" s="7" t="s">
        <v>315</v>
      </c>
      <c r="C351" s="9">
        <v>8668.49</v>
      </c>
      <c r="D351" s="9">
        <v>9968.7634999999991</v>
      </c>
      <c r="E351" s="15">
        <v>39.583333333333336</v>
      </c>
      <c r="F351" s="22">
        <v>394596.88854166667</v>
      </c>
      <c r="G351" s="22">
        <f>IFERROR(VLOOKUP(B351,'SpEd BEA Rates by Month'!$B$4:$C$380,2,0)," ")</f>
        <v>9285.2800000000007</v>
      </c>
      <c r="H351" s="9">
        <f t="shared" si="172"/>
        <v>10678.072</v>
      </c>
      <c r="I351" s="15">
        <f>VLOOKUP(B351,AAFTE!$C$4:$D$300,2,0)</f>
        <v>41</v>
      </c>
      <c r="J351" s="22">
        <f t="shared" si="180"/>
        <v>437800.95199999999</v>
      </c>
      <c r="K351" s="22">
        <f>IFERROR(VLOOKUP($B351,'SpEd BEA Rates by Month'!$B$4:$F$380,5,0)," ")</f>
        <v>9285.2800000000007</v>
      </c>
      <c r="L351" s="9">
        <f t="shared" si="173"/>
        <v>10678.072</v>
      </c>
      <c r="M351" s="15">
        <f>VLOOKUP($B351,AAFTE!$C$4:$E$300,3,0)</f>
        <v>46.166666666666664</v>
      </c>
      <c r="N351" s="9">
        <f t="shared" si="181"/>
        <v>492970.99066666665</v>
      </c>
      <c r="O351" s="9">
        <f>IFERROR(VLOOKUP($B351,'SpEd BEA Rates by Month'!$B$4:$I$380,8,0)," ")</f>
        <v>9283.8799999999992</v>
      </c>
      <c r="P351" s="9">
        <f t="shared" si="166"/>
        <v>10676.461999999998</v>
      </c>
      <c r="Q351" s="31">
        <f>VLOOKUP($B351,AAFTE!$C$4:$F$300,4,0)</f>
        <v>46.888888888888886</v>
      </c>
      <c r="R351" s="9">
        <f t="shared" si="167"/>
        <v>500607.44044444431</v>
      </c>
      <c r="S351" s="9">
        <f>IFERROR(VLOOKUP($B351,'SpEd BEA Rates by Month'!$B$4:$I$380,8,0)," ")</f>
        <v>9283.8799999999992</v>
      </c>
      <c r="T351" s="9">
        <f t="shared" si="178"/>
        <v>10676.461999999998</v>
      </c>
      <c r="U351" s="31">
        <f>VLOOKUP($B351,AAFTE!$C$4:$G$300,5,0)</f>
        <v>47.416666666666664</v>
      </c>
      <c r="V351" s="9">
        <f t="shared" si="179"/>
        <v>506242.23983333318</v>
      </c>
    </row>
    <row r="352" spans="1:22" ht="15.75" thickBot="1" x14ac:dyDescent="0.3">
      <c r="A352" s="8" t="s">
        <v>306</v>
      </c>
      <c r="B352" s="7" t="s">
        <v>316</v>
      </c>
      <c r="C352" s="9">
        <v>8849.07</v>
      </c>
      <c r="D352" s="9">
        <v>10176.430499999999</v>
      </c>
      <c r="E352" s="15">
        <v>1</v>
      </c>
      <c r="F352" s="22">
        <v>10176.430499999999</v>
      </c>
      <c r="G352" s="22">
        <f>IFERROR(VLOOKUP(B352,'SpEd BEA Rates by Month'!$B$4:$C$380,2,0)," ")</f>
        <v>9533.16</v>
      </c>
      <c r="H352" s="9">
        <f t="shared" si="172"/>
        <v>10963.133999999998</v>
      </c>
      <c r="I352" s="15">
        <f>VLOOKUP(B352,AAFTE!$C$4:$D$300,2,0)</f>
        <v>1</v>
      </c>
      <c r="J352" s="22">
        <f t="shared" si="180"/>
        <v>10963.133999999998</v>
      </c>
      <c r="K352" s="22">
        <f>IFERROR(VLOOKUP($B352,'SpEd BEA Rates by Month'!$B$4:$F$380,5,0)," ")</f>
        <v>9533.16</v>
      </c>
      <c r="L352" s="9">
        <f t="shared" si="173"/>
        <v>10963.133999999998</v>
      </c>
      <c r="M352" s="15">
        <f>VLOOKUP($B352,AAFTE!$C$4:$E$300,3,0)</f>
        <v>1</v>
      </c>
      <c r="N352" s="9">
        <f t="shared" si="181"/>
        <v>10963.133999999998</v>
      </c>
      <c r="O352" s="9">
        <f>IFERROR(VLOOKUP($B352,'SpEd BEA Rates by Month'!$B$4:$I$380,8,0)," ")</f>
        <v>9460.15</v>
      </c>
      <c r="P352" s="9">
        <f t="shared" si="166"/>
        <v>10879.172499999999</v>
      </c>
      <c r="Q352" s="31">
        <f>VLOOKUP($B352,AAFTE!$C$4:$F$300,4,0)</f>
        <v>0.66666666666666663</v>
      </c>
      <c r="R352" s="9">
        <f t="shared" si="167"/>
        <v>7252.7816666666658</v>
      </c>
      <c r="S352" s="9">
        <f>IFERROR(VLOOKUP($B352,'SpEd BEA Rates by Month'!$B$4:$I$380,8,0)," ")</f>
        <v>9460.15</v>
      </c>
      <c r="T352" s="9">
        <f t="shared" si="178"/>
        <v>10879.172499999999</v>
      </c>
      <c r="U352" s="31">
        <f>VLOOKUP($B352,AAFTE!$C$4:$G$300,5,0)</f>
        <v>0.75</v>
      </c>
      <c r="V352" s="9">
        <f t="shared" si="179"/>
        <v>8159.3793749999986</v>
      </c>
    </row>
    <row r="353" spans="1:22" ht="15.75" thickBot="1" x14ac:dyDescent="0.3">
      <c r="A353" s="7" t="s">
        <v>306</v>
      </c>
      <c r="B353" s="7" t="s">
        <v>317</v>
      </c>
      <c r="C353" s="9">
        <v>8657.5300000000007</v>
      </c>
      <c r="D353" s="9">
        <v>9956.1594999999998</v>
      </c>
      <c r="E353" s="15">
        <v>2</v>
      </c>
      <c r="F353" s="22">
        <v>19912.319</v>
      </c>
      <c r="G353" s="22">
        <f>IFERROR(VLOOKUP(B353,'SpEd BEA Rates by Month'!$B$4:$C$380,2,0)," ")</f>
        <v>9138.65</v>
      </c>
      <c r="H353" s="9">
        <f t="shared" si="172"/>
        <v>10509.447499999998</v>
      </c>
      <c r="I353" s="15">
        <f>VLOOKUP(B353,AAFTE!$C$4:$D$300,2,0)</f>
        <v>2</v>
      </c>
      <c r="J353" s="22">
        <f t="shared" si="180"/>
        <v>21018.894999999997</v>
      </c>
      <c r="K353" s="22">
        <f>IFERROR(VLOOKUP($B353,'SpEd BEA Rates by Month'!$B$4:$F$380,5,0)," ")</f>
        <v>9138.65</v>
      </c>
      <c r="L353" s="9">
        <f t="shared" si="173"/>
        <v>10509.447499999998</v>
      </c>
      <c r="M353" s="15">
        <f>VLOOKUP($B353,AAFTE!$C$4:$E$300,3,0)</f>
        <v>3.1666666666666665</v>
      </c>
      <c r="N353" s="9">
        <f t="shared" si="181"/>
        <v>33279.917083333326</v>
      </c>
      <c r="O353" s="9">
        <f>IFERROR(VLOOKUP($B353,'SpEd BEA Rates by Month'!$B$4:$I$380,8,0)," ")</f>
        <v>9372.58</v>
      </c>
      <c r="P353" s="9">
        <f t="shared" si="166"/>
        <v>10778.466999999999</v>
      </c>
      <c r="Q353" s="31">
        <f>VLOOKUP($B353,AAFTE!$C$4:$F$300,4,0)</f>
        <v>3</v>
      </c>
      <c r="R353" s="9">
        <f t="shared" si="167"/>
        <v>32335.400999999998</v>
      </c>
      <c r="S353" s="9">
        <f>IFERROR(VLOOKUP($B353,'SpEd BEA Rates by Month'!$B$4:$I$380,8,0)," ")</f>
        <v>9372.58</v>
      </c>
      <c r="T353" s="9">
        <f t="shared" si="178"/>
        <v>10778.466999999999</v>
      </c>
      <c r="U353" s="31">
        <f>VLOOKUP($B353,AAFTE!$C$4:$G$300,5,0)</f>
        <v>2.75</v>
      </c>
      <c r="V353" s="9">
        <f t="shared" si="179"/>
        <v>29640.784249999997</v>
      </c>
    </row>
    <row r="354" spans="1:22" ht="15.75" thickBot="1" x14ac:dyDescent="0.3">
      <c r="A354" s="7" t="s">
        <v>306</v>
      </c>
      <c r="B354" s="7" t="s">
        <v>318</v>
      </c>
      <c r="C354" s="9">
        <v>9013.94</v>
      </c>
      <c r="D354" s="9">
        <v>10366.030999999999</v>
      </c>
      <c r="E354" s="15">
        <v>0</v>
      </c>
      <c r="F354" s="22">
        <v>0</v>
      </c>
      <c r="G354" s="22">
        <f>IFERROR(VLOOKUP(B354,'SpEd BEA Rates by Month'!$B$4:$C$380,2,0)," ")</f>
        <v>9781.15</v>
      </c>
      <c r="H354" s="9">
        <f t="shared" si="172"/>
        <v>11248.322499999998</v>
      </c>
      <c r="I354" s="15">
        <f>VLOOKUP(B354,AAFTE!$C$4:$D$300,2,0)</f>
        <v>0</v>
      </c>
      <c r="J354" s="22">
        <f t="shared" si="180"/>
        <v>0</v>
      </c>
      <c r="K354" s="22">
        <f>IFERROR(VLOOKUP($B354,'SpEd BEA Rates by Month'!$B$4:$F$380,5,0)," ")</f>
        <v>9781.15</v>
      </c>
      <c r="L354" s="9">
        <f t="shared" si="173"/>
        <v>11248.322499999998</v>
      </c>
      <c r="M354" s="15">
        <f>VLOOKUP($B354,AAFTE!$C$4:$E$300,3,0)</f>
        <v>0</v>
      </c>
      <c r="N354" s="9">
        <f t="shared" si="181"/>
        <v>0</v>
      </c>
      <c r="O354" s="9">
        <f>IFERROR(VLOOKUP($B354,'SpEd BEA Rates by Month'!$B$4:$I$380,8,0)," ")</f>
        <v>9676.81</v>
      </c>
      <c r="P354" s="9">
        <f t="shared" si="166"/>
        <v>11128.331499999998</v>
      </c>
      <c r="Q354" s="31">
        <f>VLOOKUP($B354,AAFTE!$C$4:$F$300,4,0)</f>
        <v>0</v>
      </c>
      <c r="R354" s="9">
        <f t="shared" si="167"/>
        <v>0</v>
      </c>
      <c r="S354" s="9">
        <f>IFERROR(VLOOKUP($B354,'SpEd BEA Rates by Month'!$B$4:$I$380,8,0)," ")</f>
        <v>9676.81</v>
      </c>
      <c r="T354" s="9">
        <f t="shared" si="178"/>
        <v>11128.331499999998</v>
      </c>
      <c r="U354" s="31">
        <f>VLOOKUP($B354,AAFTE!$C$4:$G$300,5,0)</f>
        <v>0</v>
      </c>
      <c r="V354" s="9">
        <f t="shared" si="179"/>
        <v>0</v>
      </c>
    </row>
    <row r="355" spans="1:22" ht="15.75" thickBot="1" x14ac:dyDescent="0.3">
      <c r="A355" s="7" t="s">
        <v>306</v>
      </c>
      <c r="B355" s="7" t="s">
        <v>319</v>
      </c>
      <c r="C355" s="9">
        <v>8819.1</v>
      </c>
      <c r="D355" s="9">
        <v>10141.965</v>
      </c>
      <c r="E355" s="15">
        <v>9.0909090909090912E-2</v>
      </c>
      <c r="F355" s="22">
        <v>921.99681818181818</v>
      </c>
      <c r="G355" s="22">
        <f>IFERROR(VLOOKUP(B355,'SpEd BEA Rates by Month'!$B$4:$C$380,2,0)," ")</f>
        <v>9424.61</v>
      </c>
      <c r="H355" s="9">
        <f t="shared" si="172"/>
        <v>10838.3015</v>
      </c>
      <c r="I355" s="15">
        <f>VLOOKUP(B355,AAFTE!$C$4:$D$300,2,0)</f>
        <v>9.0909090909090912E-2</v>
      </c>
      <c r="J355" s="22">
        <f t="shared" si="180"/>
        <v>985.3001363636364</v>
      </c>
      <c r="K355" s="22">
        <f>IFERROR(VLOOKUP($B355,'SpEd BEA Rates by Month'!$B$4:$F$380,5,0)," ")</f>
        <v>9424.61</v>
      </c>
      <c r="L355" s="9">
        <f t="shared" si="173"/>
        <v>10838.3015</v>
      </c>
      <c r="M355" s="15">
        <f>VLOOKUP($B355,AAFTE!$C$4:$E$300,3,0)</f>
        <v>0</v>
      </c>
      <c r="N355" s="9">
        <f t="shared" si="181"/>
        <v>0</v>
      </c>
      <c r="O355" s="9">
        <f>IFERROR(VLOOKUP($B355,'SpEd BEA Rates by Month'!$B$4:$I$380,8,0)," ")</f>
        <v>9228.58</v>
      </c>
      <c r="P355" s="9">
        <f t="shared" si="166"/>
        <v>10612.866999999998</v>
      </c>
      <c r="Q355" s="31">
        <f>VLOOKUP($B355,AAFTE!$C$4:$F$300,4,0)</f>
        <v>0.1111111111111111</v>
      </c>
      <c r="R355" s="9">
        <f t="shared" si="167"/>
        <v>1179.2074444444443</v>
      </c>
      <c r="S355" s="9">
        <f>IFERROR(VLOOKUP($B355,'SpEd BEA Rates by Month'!$B$4:$I$380,8,0)," ")</f>
        <v>9228.58</v>
      </c>
      <c r="T355" s="9">
        <f t="shared" si="178"/>
        <v>10612.866999999998</v>
      </c>
      <c r="U355" s="31">
        <f>VLOOKUP($B355,AAFTE!$C$4:$G$300,5,0)</f>
        <v>0.16666666666666666</v>
      </c>
      <c r="V355" s="9">
        <f t="shared" si="179"/>
        <v>1768.8111666666664</v>
      </c>
    </row>
    <row r="356" spans="1:22" ht="15.75" thickBot="1" x14ac:dyDescent="0.3">
      <c r="A356" s="6" t="s">
        <v>373</v>
      </c>
      <c r="B356" s="6" t="s">
        <v>855</v>
      </c>
      <c r="C356" s="41"/>
      <c r="D356" s="13">
        <v>10018.117153516547</v>
      </c>
      <c r="E356" s="34">
        <v>51.27272727272728</v>
      </c>
      <c r="F356" s="25">
        <v>513656.18859848485</v>
      </c>
      <c r="G356" s="26" t="str">
        <f>IFERROR(VLOOKUP(B356,'SpEd BEA Rates by Month'!$B$4:$C$380,2,0)," ")</f>
        <v xml:space="preserve"> </v>
      </c>
      <c r="H356" s="12">
        <f>J356/I356</f>
        <v>10719.13397266301</v>
      </c>
      <c r="I356" s="17">
        <f>SUM(I343:I355)</f>
        <v>52.515151515151516</v>
      </c>
      <c r="J356" s="26">
        <f>SUM(J343:J355)</f>
        <v>562916.94468560594</v>
      </c>
      <c r="K356" s="10"/>
      <c r="L356" s="11">
        <f>N356/M356</f>
        <v>10705.701349791376</v>
      </c>
      <c r="M356" s="27">
        <f>SUM(M343:M355)</f>
        <v>59.916666666666664</v>
      </c>
      <c r="N356" s="11">
        <f>SUM(N343:N355)</f>
        <v>641449.93920833326</v>
      </c>
      <c r="O356" s="29"/>
      <c r="P356" s="29">
        <f>R356/Q356</f>
        <v>10711.153380268195</v>
      </c>
      <c r="Q356" s="32">
        <f>SUM(Q343:Q355)</f>
        <v>58</v>
      </c>
      <c r="R356" s="29">
        <f>SUM(R343:R355)</f>
        <v>621246.89605555532</v>
      </c>
      <c r="S356" s="67"/>
      <c r="T356" s="67">
        <f>V356/U356</f>
        <v>10711.891520625888</v>
      </c>
      <c r="U356" s="68">
        <f>SUM(U343:U355)</f>
        <v>58.583333333333329</v>
      </c>
      <c r="V356" s="67">
        <f>SUM(V343:V355)</f>
        <v>627538.31158333318</v>
      </c>
    </row>
    <row r="357" spans="1:22" ht="15.75" thickBot="1" x14ac:dyDescent="0.3">
      <c r="A357" s="6"/>
      <c r="B357" s="6" t="s">
        <v>381</v>
      </c>
      <c r="C357" s="41"/>
      <c r="D357" s="13">
        <v>793.10094132005986</v>
      </c>
      <c r="E357" s="16"/>
      <c r="F357" s="25"/>
      <c r="G357" s="26" t="str">
        <f>IFERROR(VLOOKUP(B357,'SpEd BEA Rates by Month'!$B$4:$C$380,2,0)," ")</f>
        <v xml:space="preserve"> </v>
      </c>
      <c r="H357" s="12">
        <f>(H356/12)*0.95</f>
        <v>848.59810616915502</v>
      </c>
      <c r="I357" s="17"/>
      <c r="J357" s="26"/>
      <c r="K357" s="10"/>
      <c r="L357" s="11">
        <f>(L356/12)*0.95</f>
        <v>847.53469019181716</v>
      </c>
      <c r="M357" s="27"/>
      <c r="N357" s="11"/>
      <c r="O357" s="29"/>
      <c r="P357" s="29">
        <f>(P356/12)*0.95</f>
        <v>847.96630927123215</v>
      </c>
      <c r="Q357" s="32"/>
      <c r="R357" s="29"/>
      <c r="S357" s="67"/>
      <c r="T357" s="67">
        <f>(T356/12)*0.95</f>
        <v>848.02474538288277</v>
      </c>
      <c r="U357" s="68"/>
      <c r="V357" s="67"/>
    </row>
    <row r="358" spans="1:22" ht="15.75" thickBot="1" x14ac:dyDescent="0.3">
      <c r="A358" s="7" t="s">
        <v>320</v>
      </c>
      <c r="B358" s="7" t="s">
        <v>321</v>
      </c>
      <c r="C358" s="9">
        <v>8626.09</v>
      </c>
      <c r="D358" s="9">
        <v>9920.0034999999989</v>
      </c>
      <c r="E358" s="15">
        <v>38.666666666666664</v>
      </c>
      <c r="F358" s="22">
        <v>383573.46866666659</v>
      </c>
      <c r="G358" s="22">
        <f>IFERROR(VLOOKUP(B358,'SpEd BEA Rates by Month'!$B$4:$C$380,2,0)," ")</f>
        <v>9268.8799999999992</v>
      </c>
      <c r="H358" s="9">
        <f t="shared" si="172"/>
        <v>10659.211999999998</v>
      </c>
      <c r="I358" s="15">
        <f>VLOOKUP(B358,AAFTE!$C$4:$D$300,2,0)</f>
        <v>39.166666666666664</v>
      </c>
      <c r="J358" s="22">
        <f>H358*I358</f>
        <v>417485.80333333323</v>
      </c>
      <c r="K358" s="22">
        <f>IFERROR(VLOOKUP($B358,'SpEd BEA Rates by Month'!$B$4:$F$380,5,0)," ")</f>
        <v>9268.8799999999992</v>
      </c>
      <c r="L358" s="9">
        <f t="shared" si="173"/>
        <v>10659.211999999998</v>
      </c>
      <c r="M358" s="15">
        <f>VLOOKUP($B358,AAFTE!$C$4:$E$300,3,0)</f>
        <v>40</v>
      </c>
      <c r="N358" s="9">
        <f>L358*M358</f>
        <v>426368.47999999992</v>
      </c>
      <c r="O358" s="9">
        <f>IFERROR(VLOOKUP($B358,'SpEd BEA Rates by Month'!$B$4:$I$380,8,0)," ")</f>
        <v>9148.31</v>
      </c>
      <c r="P358" s="9">
        <f t="shared" si="166"/>
        <v>10520.556499999999</v>
      </c>
      <c r="Q358" s="31">
        <f>VLOOKUP($B358,AAFTE!$C$4:$F$300,4,0)</f>
        <v>39.888888888888886</v>
      </c>
      <c r="R358" s="9">
        <f t="shared" si="167"/>
        <v>419653.30927777768</v>
      </c>
      <c r="S358" s="9">
        <f>IFERROR(VLOOKUP($B358,'SpEd BEA Rates by Month'!$B$4:$I$380,8,0)," ")</f>
        <v>9148.31</v>
      </c>
      <c r="T358" s="9">
        <f t="shared" ref="T358:T372" si="182">S358*1.15</f>
        <v>10520.556499999999</v>
      </c>
      <c r="U358" s="31">
        <f>VLOOKUP($B358,AAFTE!$C$4:$G$300,5,0)</f>
        <v>39.5</v>
      </c>
      <c r="V358" s="9">
        <f t="shared" ref="V358:V372" si="183">T358*U358</f>
        <v>415561.98174999998</v>
      </c>
    </row>
    <row r="359" spans="1:22" ht="15.75" thickBot="1" x14ac:dyDescent="0.3">
      <c r="A359" s="7" t="s">
        <v>320</v>
      </c>
      <c r="B359" s="7" t="s">
        <v>322</v>
      </c>
      <c r="C359" s="9">
        <v>8605.64</v>
      </c>
      <c r="D359" s="9">
        <v>9896.485999999999</v>
      </c>
      <c r="E359" s="15">
        <v>24.083333333333332</v>
      </c>
      <c r="F359" s="22">
        <v>238340.37116666662</v>
      </c>
      <c r="G359" s="22">
        <f>IFERROR(VLOOKUP(B359,'SpEd BEA Rates by Month'!$B$4:$C$380,2,0)," ")</f>
        <v>9240.1200000000008</v>
      </c>
      <c r="H359" s="9">
        <f t="shared" si="172"/>
        <v>10626.138000000001</v>
      </c>
      <c r="I359" s="15">
        <f>VLOOKUP(B359,AAFTE!$C$4:$D$300,2,0)</f>
        <v>23.833333333333332</v>
      </c>
      <c r="J359" s="22">
        <f t="shared" ref="J359:J372" si="184">H359*I359</f>
        <v>253256.28900000002</v>
      </c>
      <c r="K359" s="22">
        <f>IFERROR(VLOOKUP($B359,'SpEd BEA Rates by Month'!$B$4:$F$380,5,0)," ")</f>
        <v>9240.1200000000008</v>
      </c>
      <c r="L359" s="9">
        <f t="shared" si="173"/>
        <v>10626.138000000001</v>
      </c>
      <c r="M359" s="15">
        <f>VLOOKUP($B359,AAFTE!$C$4:$E$300,3,0)</f>
        <v>22.166666666666668</v>
      </c>
      <c r="N359" s="9">
        <f t="shared" ref="N359:N372" si="185">L359*M359</f>
        <v>235546.05900000004</v>
      </c>
      <c r="O359" s="9">
        <f>IFERROR(VLOOKUP($B359,'SpEd BEA Rates by Month'!$B$4:$I$380,8,0)," ")</f>
        <v>9234.3799999999992</v>
      </c>
      <c r="P359" s="9">
        <f t="shared" si="166"/>
        <v>10619.536999999998</v>
      </c>
      <c r="Q359" s="31">
        <f>VLOOKUP($B359,AAFTE!$C$4:$F$300,4,0)</f>
        <v>20.111111111111111</v>
      </c>
      <c r="R359" s="9">
        <f t="shared" si="167"/>
        <v>213570.68855555553</v>
      </c>
      <c r="S359" s="9">
        <f>IFERROR(VLOOKUP($B359,'SpEd BEA Rates by Month'!$B$4:$I$380,8,0)," ")</f>
        <v>9234.3799999999992</v>
      </c>
      <c r="T359" s="9">
        <f t="shared" si="182"/>
        <v>10619.536999999998</v>
      </c>
      <c r="U359" s="31">
        <f>VLOOKUP($B359,AAFTE!$C$4:$G$300,5,0)</f>
        <v>20.666666666666668</v>
      </c>
      <c r="V359" s="9">
        <f t="shared" si="183"/>
        <v>219470.43133333331</v>
      </c>
    </row>
    <row r="360" spans="1:22" ht="15.75" thickBot="1" x14ac:dyDescent="0.3">
      <c r="A360" s="7" t="s">
        <v>320</v>
      </c>
      <c r="B360" s="7" t="s">
        <v>323</v>
      </c>
      <c r="C360" s="9">
        <v>8656.68</v>
      </c>
      <c r="D360" s="9">
        <v>9955.1819999999989</v>
      </c>
      <c r="E360" s="15">
        <v>10</v>
      </c>
      <c r="F360" s="22">
        <v>99551.819999999992</v>
      </c>
      <c r="G360" s="22">
        <f>IFERROR(VLOOKUP(B360,'SpEd BEA Rates by Month'!$B$4:$C$380,2,0)," ")</f>
        <v>9329.2999999999993</v>
      </c>
      <c r="H360" s="9">
        <f t="shared" si="172"/>
        <v>10728.694999999998</v>
      </c>
      <c r="I360" s="15">
        <f>VLOOKUP(B360,AAFTE!$C$4:$D$300,2,0)</f>
        <v>10.666666666666666</v>
      </c>
      <c r="J360" s="22">
        <f t="shared" si="184"/>
        <v>114439.4133333333</v>
      </c>
      <c r="K360" s="22">
        <f>IFERROR(VLOOKUP($B360,'SpEd BEA Rates by Month'!$B$4:$F$380,5,0)," ")</f>
        <v>9329.2999999999993</v>
      </c>
      <c r="L360" s="9">
        <f t="shared" si="173"/>
        <v>10728.694999999998</v>
      </c>
      <c r="M360" s="15">
        <f>VLOOKUP($B360,AAFTE!$C$4:$E$300,3,0)</f>
        <v>10.666666666666666</v>
      </c>
      <c r="N360" s="9">
        <f t="shared" si="185"/>
        <v>114439.4133333333</v>
      </c>
      <c r="O360" s="9">
        <f>IFERROR(VLOOKUP($B360,'SpEd BEA Rates by Month'!$B$4:$I$380,8,0)," ")</f>
        <v>9277.2900000000009</v>
      </c>
      <c r="P360" s="9">
        <f t="shared" si="166"/>
        <v>10668.8835</v>
      </c>
      <c r="Q360" s="31">
        <f>VLOOKUP($B360,AAFTE!$C$4:$F$300,4,0)</f>
        <v>10.111111111111111</v>
      </c>
      <c r="R360" s="9">
        <f t="shared" si="167"/>
        <v>107874.2665</v>
      </c>
      <c r="S360" s="9">
        <f>IFERROR(VLOOKUP($B360,'SpEd BEA Rates by Month'!$B$4:$I$380,8,0)," ")</f>
        <v>9277.2900000000009</v>
      </c>
      <c r="T360" s="9">
        <f t="shared" si="182"/>
        <v>10668.8835</v>
      </c>
      <c r="U360" s="31">
        <f>VLOOKUP($B360,AAFTE!$C$4:$G$300,5,0)</f>
        <v>10.916666666666666</v>
      </c>
      <c r="V360" s="9">
        <f t="shared" si="183"/>
        <v>116468.644875</v>
      </c>
    </row>
    <row r="361" spans="1:22" ht="15.75" thickBot="1" x14ac:dyDescent="0.3">
      <c r="A361" s="7" t="s">
        <v>320</v>
      </c>
      <c r="B361" s="7" t="s">
        <v>324</v>
      </c>
      <c r="C361" s="9">
        <v>8539.9</v>
      </c>
      <c r="D361" s="9">
        <v>9820.8849999999984</v>
      </c>
      <c r="E361" s="15">
        <v>12.166666666666666</v>
      </c>
      <c r="F361" s="22">
        <v>119487.43416666664</v>
      </c>
      <c r="G361" s="22">
        <f>IFERROR(VLOOKUP(B361,'SpEd BEA Rates by Month'!$B$4:$C$380,2,0)," ")</f>
        <v>9065.2099999999991</v>
      </c>
      <c r="H361" s="9">
        <f t="shared" si="172"/>
        <v>10424.991499999998</v>
      </c>
      <c r="I361" s="15">
        <f>VLOOKUP(B361,AAFTE!$C$4:$D$300,2,0)</f>
        <v>12.5</v>
      </c>
      <c r="J361" s="22">
        <f>H361*I361</f>
        <v>130312.39374999997</v>
      </c>
      <c r="K361" s="22">
        <f>IFERROR(VLOOKUP($B361,'SpEd BEA Rates by Month'!$B$4:$F$380,5,0)," ")</f>
        <v>9065.2099999999991</v>
      </c>
      <c r="L361" s="9">
        <f t="shared" si="173"/>
        <v>10424.991499999998</v>
      </c>
      <c r="M361" s="15">
        <f>VLOOKUP($B361,AAFTE!$C$4:$E$300,3,0)</f>
        <v>11.333333333333334</v>
      </c>
      <c r="N361" s="9">
        <f t="shared" si="185"/>
        <v>118149.90366666665</v>
      </c>
      <c r="O361" s="9">
        <f>IFERROR(VLOOKUP($B361,'SpEd BEA Rates by Month'!$B$4:$I$380,8,0)," ")</f>
        <v>9235.91</v>
      </c>
      <c r="P361" s="9">
        <f t="shared" si="166"/>
        <v>10621.296499999999</v>
      </c>
      <c r="Q361" s="31">
        <f>VLOOKUP($B361,AAFTE!$C$4:$F$300,4,0)</f>
        <v>11.333333333333334</v>
      </c>
      <c r="R361" s="9">
        <f t="shared" si="167"/>
        <v>120374.69366666666</v>
      </c>
      <c r="S361" s="9">
        <f>IFERROR(VLOOKUP($B361,'SpEd BEA Rates by Month'!$B$4:$I$380,8,0)," ")</f>
        <v>9235.91</v>
      </c>
      <c r="T361" s="9">
        <f t="shared" si="182"/>
        <v>10621.296499999999</v>
      </c>
      <c r="U361" s="31">
        <f>VLOOKUP($B361,AAFTE!$C$4:$G$300,5,0)</f>
        <v>11.833333333333334</v>
      </c>
      <c r="V361" s="9">
        <f t="shared" si="183"/>
        <v>125685.34191666666</v>
      </c>
    </row>
    <row r="362" spans="1:22" ht="15.75" thickBot="1" x14ac:dyDescent="0.3">
      <c r="A362" s="7" t="s">
        <v>320</v>
      </c>
      <c r="B362" s="7" t="s">
        <v>325</v>
      </c>
      <c r="C362" s="9">
        <v>8647.35</v>
      </c>
      <c r="D362" s="9">
        <v>9944.4524999999994</v>
      </c>
      <c r="E362" s="15">
        <v>3.8333333333333335</v>
      </c>
      <c r="F362" s="22">
        <v>38120.401250000003</v>
      </c>
      <c r="G362" s="22">
        <f>IFERROR(VLOOKUP(B362,'SpEd BEA Rates by Month'!$B$4:$C$380,2,0)," ")</f>
        <v>9228.86</v>
      </c>
      <c r="H362" s="9">
        <f t="shared" si="172"/>
        <v>10613.189</v>
      </c>
      <c r="I362" s="15">
        <f>VLOOKUP(B362,AAFTE!$C$4:$D$300,2,0)</f>
        <v>4</v>
      </c>
      <c r="J362" s="22">
        <f t="shared" si="184"/>
        <v>42452.756000000001</v>
      </c>
      <c r="K362" s="22">
        <f>IFERROR(VLOOKUP($B362,'SpEd BEA Rates by Month'!$B$4:$F$380,5,0)," ")</f>
        <v>9228.86</v>
      </c>
      <c r="L362" s="9">
        <f t="shared" si="173"/>
        <v>10613.189</v>
      </c>
      <c r="M362" s="15">
        <f>VLOOKUP($B362,AAFTE!$C$4:$E$300,3,0)</f>
        <v>5.166666666666667</v>
      </c>
      <c r="N362" s="9">
        <f t="shared" si="185"/>
        <v>54834.80983333334</v>
      </c>
      <c r="O362" s="9">
        <f>IFERROR(VLOOKUP($B362,'SpEd BEA Rates by Month'!$B$4:$I$380,8,0)," ")</f>
        <v>9301.3700000000008</v>
      </c>
      <c r="P362" s="9">
        <f t="shared" si="166"/>
        <v>10696.575500000001</v>
      </c>
      <c r="Q362" s="31">
        <f>VLOOKUP($B362,AAFTE!$C$4:$F$300,4,0)</f>
        <v>5</v>
      </c>
      <c r="R362" s="9">
        <f t="shared" si="167"/>
        <v>53482.877500000002</v>
      </c>
      <c r="S362" s="9">
        <f>IFERROR(VLOOKUP($B362,'SpEd BEA Rates by Month'!$B$4:$I$380,8,0)," ")</f>
        <v>9301.3700000000008</v>
      </c>
      <c r="T362" s="9">
        <f t="shared" si="182"/>
        <v>10696.575500000001</v>
      </c>
      <c r="U362" s="31">
        <f>VLOOKUP($B362,AAFTE!$C$4:$G$300,5,0)</f>
        <v>4.916666666666667</v>
      </c>
      <c r="V362" s="9">
        <f t="shared" si="183"/>
        <v>52591.496208333338</v>
      </c>
    </row>
    <row r="363" spans="1:22" ht="15.75" thickBot="1" x14ac:dyDescent="0.3">
      <c r="A363" s="7" t="s">
        <v>320</v>
      </c>
      <c r="B363" s="7" t="s">
        <v>326</v>
      </c>
      <c r="C363" s="9">
        <v>8447.73</v>
      </c>
      <c r="D363" s="9">
        <v>9714.8894999999993</v>
      </c>
      <c r="E363" s="15">
        <v>2.9166666666666665</v>
      </c>
      <c r="F363" s="22">
        <v>28335.094374999997</v>
      </c>
      <c r="G363" s="22">
        <f>IFERROR(VLOOKUP(B363,'SpEd BEA Rates by Month'!$B$4:$C$380,2,0)," ")</f>
        <v>9036.34</v>
      </c>
      <c r="H363" s="9">
        <f t="shared" si="172"/>
        <v>10391.790999999999</v>
      </c>
      <c r="I363" s="15">
        <f>VLOOKUP(B363,AAFTE!$C$4:$D$300,2,0)</f>
        <v>2.9166666666666665</v>
      </c>
      <c r="J363" s="22">
        <f t="shared" si="184"/>
        <v>30309.390416666662</v>
      </c>
      <c r="K363" s="22">
        <f>IFERROR(VLOOKUP($B363,'SpEd BEA Rates by Month'!$B$4:$F$380,5,0)," ")</f>
        <v>9036.34</v>
      </c>
      <c r="L363" s="9">
        <f t="shared" si="173"/>
        <v>10391.790999999999</v>
      </c>
      <c r="M363" s="15">
        <f>VLOOKUP($B363,AAFTE!$C$4:$E$300,3,0)</f>
        <v>4.833333333333333</v>
      </c>
      <c r="N363" s="9">
        <f t="shared" si="185"/>
        <v>50226.989833333326</v>
      </c>
      <c r="O363" s="9">
        <f>IFERROR(VLOOKUP($B363,'SpEd BEA Rates by Month'!$B$4:$I$380,8,0)," ")</f>
        <v>9139.2900000000009</v>
      </c>
      <c r="P363" s="9">
        <f t="shared" si="166"/>
        <v>10510.183500000001</v>
      </c>
      <c r="Q363" s="31">
        <f>VLOOKUP($B363,AAFTE!$C$4:$F$300,4,0)</f>
        <v>4.4444444444444446</v>
      </c>
      <c r="R363" s="9">
        <f t="shared" si="167"/>
        <v>46711.926666666674</v>
      </c>
      <c r="S363" s="9">
        <f>IFERROR(VLOOKUP($B363,'SpEd BEA Rates by Month'!$B$4:$I$380,8,0)," ")</f>
        <v>9139.2900000000009</v>
      </c>
      <c r="T363" s="9">
        <f t="shared" si="182"/>
        <v>10510.183500000001</v>
      </c>
      <c r="U363" s="31">
        <f>VLOOKUP($B363,AAFTE!$C$4:$G$300,5,0)</f>
        <v>5.5</v>
      </c>
      <c r="V363" s="9">
        <f t="shared" si="183"/>
        <v>57806.009250000003</v>
      </c>
    </row>
    <row r="364" spans="1:22" ht="15.75" thickBot="1" x14ac:dyDescent="0.3">
      <c r="A364" s="7" t="s">
        <v>320</v>
      </c>
      <c r="B364" s="7" t="s">
        <v>327</v>
      </c>
      <c r="C364" s="9">
        <v>8667.33</v>
      </c>
      <c r="D364" s="9">
        <v>9967.4294999999984</v>
      </c>
      <c r="E364" s="15">
        <v>13.083333333333334</v>
      </c>
      <c r="F364" s="22">
        <v>130407.20262499999</v>
      </c>
      <c r="G364" s="22">
        <f>IFERROR(VLOOKUP(B364,'SpEd BEA Rates by Month'!$B$4:$C$380,2,0)," ")</f>
        <v>9263.91</v>
      </c>
      <c r="H364" s="9">
        <f t="shared" si="172"/>
        <v>10653.496499999999</v>
      </c>
      <c r="I364" s="15">
        <f>VLOOKUP(B364,AAFTE!$C$4:$D$300,2,0)</f>
        <v>13</v>
      </c>
      <c r="J364" s="22">
        <f t="shared" si="184"/>
        <v>138495.45449999999</v>
      </c>
      <c r="K364" s="22">
        <f>IFERROR(VLOOKUP($B364,'SpEd BEA Rates by Month'!$B$4:$F$380,5,0)," ")</f>
        <v>9263.91</v>
      </c>
      <c r="L364" s="9">
        <f t="shared" si="173"/>
        <v>10653.496499999999</v>
      </c>
      <c r="M364" s="15">
        <f>VLOOKUP($B364,AAFTE!$C$4:$E$300,3,0)</f>
        <v>12.166666666666666</v>
      </c>
      <c r="N364" s="9">
        <f t="shared" si="185"/>
        <v>129617.54074999999</v>
      </c>
      <c r="O364" s="9">
        <f>IFERROR(VLOOKUP($B364,'SpEd BEA Rates by Month'!$B$4:$I$380,8,0)," ")</f>
        <v>9168.7800000000007</v>
      </c>
      <c r="P364" s="9">
        <f t="shared" si="166"/>
        <v>10544.097</v>
      </c>
      <c r="Q364" s="31">
        <f>VLOOKUP($B364,AAFTE!$C$4:$F$300,4,0)</f>
        <v>12.777777777777779</v>
      </c>
      <c r="R364" s="9">
        <f t="shared" si="167"/>
        <v>134730.12833333333</v>
      </c>
      <c r="S364" s="9">
        <f>IFERROR(VLOOKUP($B364,'SpEd BEA Rates by Month'!$B$4:$I$380,8,0)," ")</f>
        <v>9168.7800000000007</v>
      </c>
      <c r="T364" s="9">
        <f t="shared" si="182"/>
        <v>10544.097</v>
      </c>
      <c r="U364" s="31">
        <f>VLOOKUP($B364,AAFTE!$C$4:$G$300,5,0)</f>
        <v>12.916666666666666</v>
      </c>
      <c r="V364" s="9">
        <f t="shared" si="183"/>
        <v>136194.58624999999</v>
      </c>
    </row>
    <row r="365" spans="1:22" ht="15.75" thickBot="1" x14ac:dyDescent="0.3">
      <c r="A365" s="7" t="s">
        <v>320</v>
      </c>
      <c r="B365" s="7" t="s">
        <v>328</v>
      </c>
      <c r="C365" s="9">
        <v>8639.92</v>
      </c>
      <c r="D365" s="9">
        <v>9935.9079999999994</v>
      </c>
      <c r="E365" s="15">
        <v>34.333333333333336</v>
      </c>
      <c r="F365" s="22">
        <v>341132.84133333334</v>
      </c>
      <c r="G365" s="22">
        <f>IFERROR(VLOOKUP(B365,'SpEd BEA Rates by Month'!$B$4:$C$380,2,0)," ")</f>
        <v>9274.0400000000009</v>
      </c>
      <c r="H365" s="9">
        <f t="shared" si="172"/>
        <v>10665.146000000001</v>
      </c>
      <c r="I365" s="15">
        <f>VLOOKUP(B365,AAFTE!$C$4:$D$300,2,0)</f>
        <v>35.25</v>
      </c>
      <c r="J365" s="22">
        <f t="shared" si="184"/>
        <v>375946.39650000003</v>
      </c>
      <c r="K365" s="22">
        <f>IFERROR(VLOOKUP($B365,'SpEd BEA Rates by Month'!$B$4:$F$380,5,0)," ")</f>
        <v>9274.0400000000009</v>
      </c>
      <c r="L365" s="9">
        <f t="shared" si="173"/>
        <v>10665.146000000001</v>
      </c>
      <c r="M365" s="15">
        <f>VLOOKUP($B365,AAFTE!$C$4:$E$300,3,0)</f>
        <v>33.5</v>
      </c>
      <c r="N365" s="9">
        <f t="shared" si="185"/>
        <v>357282.391</v>
      </c>
      <c r="O365" s="9">
        <f>IFERROR(VLOOKUP($B365,'SpEd BEA Rates by Month'!$B$4:$I$380,8,0)," ")</f>
        <v>9258.4599999999991</v>
      </c>
      <c r="P365" s="9">
        <f t="shared" si="166"/>
        <v>10647.228999999998</v>
      </c>
      <c r="Q365" s="31">
        <f>VLOOKUP($B365,AAFTE!$C$4:$F$300,4,0)</f>
        <v>33.111111111111114</v>
      </c>
      <c r="R365" s="9">
        <f t="shared" si="167"/>
        <v>352541.58244444442</v>
      </c>
      <c r="S365" s="9">
        <f>IFERROR(VLOOKUP($B365,'SpEd BEA Rates by Month'!$B$4:$I$380,8,0)," ")</f>
        <v>9258.4599999999991</v>
      </c>
      <c r="T365" s="9">
        <f t="shared" si="182"/>
        <v>10647.228999999998</v>
      </c>
      <c r="U365" s="31">
        <f>VLOOKUP($B365,AAFTE!$C$4:$G$300,5,0)</f>
        <v>35.166666666666664</v>
      </c>
      <c r="V365" s="9">
        <f t="shared" si="183"/>
        <v>374427.55316666653</v>
      </c>
    </row>
    <row r="366" spans="1:22" ht="15.75" thickBot="1" x14ac:dyDescent="0.3">
      <c r="A366" s="7" t="s">
        <v>320</v>
      </c>
      <c r="B366" s="7" t="s">
        <v>329</v>
      </c>
      <c r="C366" s="9">
        <v>8617.98</v>
      </c>
      <c r="D366" s="9">
        <v>9910.6769999999979</v>
      </c>
      <c r="E366" s="15">
        <v>35.916666666666664</v>
      </c>
      <c r="F366" s="22">
        <v>355958.48224999988</v>
      </c>
      <c r="G366" s="22">
        <f>IFERROR(VLOOKUP(B366,'SpEd BEA Rates by Month'!$B$4:$C$380,2,0)," ")</f>
        <v>9128.5300000000007</v>
      </c>
      <c r="H366" s="9">
        <f t="shared" si="172"/>
        <v>10497.809499999999</v>
      </c>
      <c r="I366" s="15">
        <f>VLOOKUP(B366,AAFTE!$C$4:$D$300,2,0)</f>
        <v>36.5</v>
      </c>
      <c r="J366" s="22">
        <f t="shared" si="184"/>
        <v>383170.04674999998</v>
      </c>
      <c r="K366" s="22">
        <f>IFERROR(VLOOKUP($B366,'SpEd BEA Rates by Month'!$B$4:$F$380,5,0)," ")</f>
        <v>9128.5300000000007</v>
      </c>
      <c r="L366" s="9">
        <f t="shared" si="173"/>
        <v>10497.809499999999</v>
      </c>
      <c r="M366" s="15">
        <f>VLOOKUP($B366,AAFTE!$C$4:$E$300,3,0)</f>
        <v>41.166666666666664</v>
      </c>
      <c r="N366" s="9">
        <f t="shared" si="185"/>
        <v>432159.82441666664</v>
      </c>
      <c r="O366" s="9">
        <f>IFERROR(VLOOKUP($B366,'SpEd BEA Rates by Month'!$B$4:$I$380,8,0)," ")</f>
        <v>9225.57</v>
      </c>
      <c r="P366" s="9">
        <f t="shared" si="166"/>
        <v>10609.405499999999</v>
      </c>
      <c r="Q366" s="31">
        <f>VLOOKUP($B366,AAFTE!$C$4:$F$300,4,0)</f>
        <v>40.888888888888886</v>
      </c>
      <c r="R366" s="9">
        <f t="shared" si="167"/>
        <v>433806.80266666657</v>
      </c>
      <c r="S366" s="9">
        <f>IFERROR(VLOOKUP($B366,'SpEd BEA Rates by Month'!$B$4:$I$380,8,0)," ")</f>
        <v>9225.57</v>
      </c>
      <c r="T366" s="9">
        <f t="shared" si="182"/>
        <v>10609.405499999999</v>
      </c>
      <c r="U366" s="31">
        <f>VLOOKUP($B366,AAFTE!$C$4:$G$300,5,0)</f>
        <v>40.333333333333336</v>
      </c>
      <c r="V366" s="9">
        <f t="shared" si="183"/>
        <v>427912.68849999999</v>
      </c>
    </row>
    <row r="367" spans="1:22" ht="15.75" thickBot="1" x14ac:dyDescent="0.3">
      <c r="A367" s="7" t="s">
        <v>320</v>
      </c>
      <c r="B367" s="7" t="s">
        <v>330</v>
      </c>
      <c r="C367" s="9">
        <v>8544.1200000000008</v>
      </c>
      <c r="D367" s="9">
        <v>9825.7379999999994</v>
      </c>
      <c r="E367" s="15">
        <v>33.166666666666664</v>
      </c>
      <c r="F367" s="22">
        <v>325886.97699999996</v>
      </c>
      <c r="G367" s="22">
        <f>IFERROR(VLOOKUP(B367,'SpEd BEA Rates by Month'!$B$4:$C$380,2,0)," ")</f>
        <v>9186.07</v>
      </c>
      <c r="H367" s="9">
        <f t="shared" si="172"/>
        <v>10563.9805</v>
      </c>
      <c r="I367" s="15">
        <f>VLOOKUP(B367,AAFTE!$C$4:$D$300,2,0)</f>
        <v>33.083333333333336</v>
      </c>
      <c r="J367" s="22">
        <f t="shared" si="184"/>
        <v>349491.68820833333</v>
      </c>
      <c r="K367" s="22">
        <f>IFERROR(VLOOKUP($B367,'SpEd BEA Rates by Month'!$B$4:$F$380,5,0)," ")</f>
        <v>9132.7099999999991</v>
      </c>
      <c r="L367" s="9">
        <f t="shared" si="173"/>
        <v>10502.616499999998</v>
      </c>
      <c r="M367" s="15">
        <f>VLOOKUP($B367,AAFTE!$C$4:$E$300,3,0)</f>
        <v>28.166666666666668</v>
      </c>
      <c r="N367" s="9">
        <f t="shared" si="185"/>
        <v>295823.69808333332</v>
      </c>
      <c r="O367" s="9">
        <f>IFERROR(VLOOKUP($B367,'SpEd BEA Rates by Month'!$B$4:$I$380,8,0)," ")</f>
        <v>9157.08</v>
      </c>
      <c r="P367" s="9">
        <f t="shared" si="166"/>
        <v>10530.642</v>
      </c>
      <c r="Q367" s="31">
        <f>VLOOKUP($B367,AAFTE!$C$4:$F$300,4,0)</f>
        <v>27.888888888888889</v>
      </c>
      <c r="R367" s="9">
        <f t="shared" si="167"/>
        <v>293687.90466666664</v>
      </c>
      <c r="S367" s="9">
        <f>IFERROR(VLOOKUP($B367,'SpEd BEA Rates by Month'!$B$4:$I$380,8,0)," ")</f>
        <v>9157.08</v>
      </c>
      <c r="T367" s="9">
        <f t="shared" si="182"/>
        <v>10530.642</v>
      </c>
      <c r="U367" s="31">
        <f>VLOOKUP($B367,AAFTE!$C$4:$G$300,5,0)</f>
        <v>30.416666666666668</v>
      </c>
      <c r="V367" s="9">
        <f t="shared" si="183"/>
        <v>320307.02750000003</v>
      </c>
    </row>
    <row r="368" spans="1:22" ht="15.75" thickBot="1" x14ac:dyDescent="0.3">
      <c r="A368" s="7" t="s">
        <v>320</v>
      </c>
      <c r="B368" s="7" t="s">
        <v>331</v>
      </c>
      <c r="C368" s="9">
        <v>8906.36</v>
      </c>
      <c r="D368" s="9">
        <v>10242.314</v>
      </c>
      <c r="E368" s="15">
        <v>9.6666666666666661</v>
      </c>
      <c r="F368" s="22">
        <v>99009.035333333333</v>
      </c>
      <c r="G368" s="22">
        <f>IFERROR(VLOOKUP(B368,'SpEd BEA Rates by Month'!$B$4:$C$380,2,0)," ")</f>
        <v>9589.1</v>
      </c>
      <c r="H368" s="9">
        <f t="shared" si="172"/>
        <v>11027.465</v>
      </c>
      <c r="I368" s="15">
        <f>VLOOKUP(B368,AAFTE!$C$4:$D$300,2,0)</f>
        <v>9.5</v>
      </c>
      <c r="J368" s="22">
        <f t="shared" si="184"/>
        <v>104760.9175</v>
      </c>
      <c r="K368" s="22">
        <f>IFERROR(VLOOKUP($B368,'SpEd BEA Rates by Month'!$B$4:$F$380,5,0)," ")</f>
        <v>9589.1</v>
      </c>
      <c r="L368" s="9">
        <f t="shared" si="173"/>
        <v>11027.465</v>
      </c>
      <c r="M368" s="15">
        <f>VLOOKUP($B368,AAFTE!$C$4:$E$300,3,0)</f>
        <v>9.6666666666666661</v>
      </c>
      <c r="N368" s="9">
        <f t="shared" si="185"/>
        <v>106598.82833333332</v>
      </c>
      <c r="O368" s="9">
        <f>IFERROR(VLOOKUP($B368,'SpEd BEA Rates by Month'!$B$4:$I$380,8,0)," ")</f>
        <v>9568.92</v>
      </c>
      <c r="P368" s="9">
        <f t="shared" si="166"/>
        <v>11004.258</v>
      </c>
      <c r="Q368" s="31">
        <f>VLOOKUP($B368,AAFTE!$C$4:$F$300,4,0)</f>
        <v>10</v>
      </c>
      <c r="R368" s="9">
        <f t="shared" si="167"/>
        <v>110042.58</v>
      </c>
      <c r="S368" s="9">
        <f>IFERROR(VLOOKUP($B368,'SpEd BEA Rates by Month'!$B$4:$I$380,8,0)," ")</f>
        <v>9568.92</v>
      </c>
      <c r="T368" s="9">
        <f t="shared" si="182"/>
        <v>11004.258</v>
      </c>
      <c r="U368" s="31">
        <f>VLOOKUP($B368,AAFTE!$C$4:$G$300,5,0)</f>
        <v>9.5833333333333339</v>
      </c>
      <c r="V368" s="9">
        <f t="shared" si="183"/>
        <v>105457.4725</v>
      </c>
    </row>
    <row r="369" spans="1:22" ht="15.75" thickBot="1" x14ac:dyDescent="0.3">
      <c r="A369" s="7" t="s">
        <v>320</v>
      </c>
      <c r="B369" s="7" t="s">
        <v>332</v>
      </c>
      <c r="C369" s="9">
        <v>8630.09</v>
      </c>
      <c r="D369" s="9">
        <v>9924.6034999999993</v>
      </c>
      <c r="E369" s="15">
        <v>24.333333333333332</v>
      </c>
      <c r="F369" s="22">
        <v>241498.68516666663</v>
      </c>
      <c r="G369" s="22">
        <f>IFERROR(VLOOKUP(B369,'SpEd BEA Rates by Month'!$B$4:$C$380,2,0)," ")</f>
        <v>9282.77</v>
      </c>
      <c r="H369" s="9">
        <f t="shared" si="172"/>
        <v>10675.1855</v>
      </c>
      <c r="I369" s="15">
        <f>VLOOKUP(B369,AAFTE!$C$4:$D$300,2,0)</f>
        <v>24.666666666666668</v>
      </c>
      <c r="J369" s="22">
        <f t="shared" si="184"/>
        <v>263321.24233333336</v>
      </c>
      <c r="K369" s="22">
        <f>IFERROR(VLOOKUP($B369,'SpEd BEA Rates by Month'!$B$4:$F$380,5,0)," ")</f>
        <v>9282.77</v>
      </c>
      <c r="L369" s="9">
        <f t="shared" si="173"/>
        <v>10675.1855</v>
      </c>
      <c r="M369" s="15">
        <f>VLOOKUP($B369,AAFTE!$C$4:$E$300,3,0)</f>
        <v>23.833333333333332</v>
      </c>
      <c r="N369" s="9">
        <f t="shared" si="185"/>
        <v>254425.25441666663</v>
      </c>
      <c r="O369" s="9">
        <f>IFERROR(VLOOKUP($B369,'SpEd BEA Rates by Month'!$B$4:$I$380,8,0)," ")</f>
        <v>9275.52</v>
      </c>
      <c r="P369" s="9">
        <f t="shared" si="166"/>
        <v>10666.848</v>
      </c>
      <c r="Q369" s="31">
        <f>VLOOKUP($B369,AAFTE!$C$4:$F$300,4,0)</f>
        <v>25.888888888888889</v>
      </c>
      <c r="R369" s="9">
        <f t="shared" si="167"/>
        <v>276152.84266666666</v>
      </c>
      <c r="S369" s="9">
        <f>IFERROR(VLOOKUP($B369,'SpEd BEA Rates by Month'!$B$4:$I$380,8,0)," ")</f>
        <v>9275.52</v>
      </c>
      <c r="T369" s="9">
        <f t="shared" si="182"/>
        <v>10666.848</v>
      </c>
      <c r="U369" s="31">
        <f>VLOOKUP($B369,AAFTE!$C$4:$G$300,5,0)</f>
        <v>26.083333333333332</v>
      </c>
      <c r="V369" s="9">
        <f t="shared" si="183"/>
        <v>278226.95199999999</v>
      </c>
    </row>
    <row r="370" spans="1:22" ht="15.75" thickBot="1" x14ac:dyDescent="0.3">
      <c r="A370" s="7" t="s">
        <v>320</v>
      </c>
      <c r="B370" s="7" t="s">
        <v>333</v>
      </c>
      <c r="C370" s="9">
        <v>8878.5300000000007</v>
      </c>
      <c r="D370" s="9">
        <v>10210.309499999999</v>
      </c>
      <c r="E370" s="15">
        <v>57.333333333333336</v>
      </c>
      <c r="F370" s="22">
        <v>585391.07799999998</v>
      </c>
      <c r="G370" s="22">
        <f>IFERROR(VLOOKUP(B370,'SpEd BEA Rates by Month'!$B$4:$C$380,2,0)," ")</f>
        <v>9453.5</v>
      </c>
      <c r="H370" s="9">
        <f t="shared" si="172"/>
        <v>10871.525</v>
      </c>
      <c r="I370" s="15">
        <f>VLOOKUP(B370,AAFTE!$C$4:$D$300,2,0)</f>
        <v>59.25</v>
      </c>
      <c r="J370" s="22">
        <f t="shared" si="184"/>
        <v>644137.85624999995</v>
      </c>
      <c r="K370" s="22">
        <f>IFERROR(VLOOKUP($B370,'SpEd BEA Rates by Month'!$B$4:$F$380,5,0)," ")</f>
        <v>9453.5</v>
      </c>
      <c r="L370" s="9">
        <f t="shared" si="173"/>
        <v>10871.525</v>
      </c>
      <c r="M370" s="15">
        <f>VLOOKUP($B370,AAFTE!$C$4:$E$300,3,0)</f>
        <v>61.333333333333336</v>
      </c>
      <c r="N370" s="9">
        <f t="shared" si="185"/>
        <v>666786.8666666667</v>
      </c>
      <c r="O370" s="9">
        <f>IFERROR(VLOOKUP($B370,'SpEd BEA Rates by Month'!$B$4:$I$380,8,0)," ")</f>
        <v>9442.5499999999993</v>
      </c>
      <c r="P370" s="9">
        <f t="shared" si="166"/>
        <v>10858.932499999999</v>
      </c>
      <c r="Q370" s="31">
        <f>VLOOKUP($B370,AAFTE!$C$4:$F$300,4,0)</f>
        <v>60.333333333333336</v>
      </c>
      <c r="R370" s="9">
        <f t="shared" si="167"/>
        <v>655155.59416666662</v>
      </c>
      <c r="S370" s="9">
        <f>IFERROR(VLOOKUP($B370,'SpEd BEA Rates by Month'!$B$4:$I$380,8,0)," ")</f>
        <v>9442.5499999999993</v>
      </c>
      <c r="T370" s="9">
        <f t="shared" si="182"/>
        <v>10858.932499999999</v>
      </c>
      <c r="U370" s="31">
        <f>VLOOKUP($B370,AAFTE!$C$4:$G$300,5,0)</f>
        <v>63.333333333333336</v>
      </c>
      <c r="V370" s="9">
        <f t="shared" si="183"/>
        <v>687732.3916666666</v>
      </c>
    </row>
    <row r="371" spans="1:22" ht="15.75" thickBot="1" x14ac:dyDescent="0.3">
      <c r="A371" s="8" t="s">
        <v>320</v>
      </c>
      <c r="B371" s="7" t="s">
        <v>334</v>
      </c>
      <c r="C371" s="9">
        <v>8576.7099999999991</v>
      </c>
      <c r="D371" s="9">
        <v>9863.2164999999986</v>
      </c>
      <c r="E371" s="15">
        <v>207</v>
      </c>
      <c r="F371" s="22">
        <v>2041685.8154999998</v>
      </c>
      <c r="G371" s="22">
        <f>IFERROR(VLOOKUP(B371,'SpEd BEA Rates by Month'!$B$4:$C$380,2,0)," ")</f>
        <v>9249.59</v>
      </c>
      <c r="H371" s="9">
        <f t="shared" si="172"/>
        <v>10637.028499999999</v>
      </c>
      <c r="I371" s="15">
        <f>VLOOKUP(B371,AAFTE!$C$4:$D$300,2,0)</f>
        <v>208.08333333333334</v>
      </c>
      <c r="J371" s="22">
        <f t="shared" si="184"/>
        <v>2213388.3470416665</v>
      </c>
      <c r="K371" s="22">
        <f>IFERROR(VLOOKUP($B371,'SpEd BEA Rates by Month'!$B$4:$F$380,5,0)," ")</f>
        <v>9249.59</v>
      </c>
      <c r="L371" s="9">
        <f t="shared" si="173"/>
        <v>10637.028499999999</v>
      </c>
      <c r="M371" s="15">
        <f>VLOOKUP($B371,AAFTE!$C$4:$E$300,3,0)</f>
        <v>196.83333333333334</v>
      </c>
      <c r="N371" s="9">
        <f t="shared" si="185"/>
        <v>2093721.7764166666</v>
      </c>
      <c r="O371" s="9">
        <f>IFERROR(VLOOKUP($B371,'SpEd BEA Rates by Month'!$B$4:$I$380,8,0)," ")</f>
        <v>9231.92</v>
      </c>
      <c r="P371" s="9">
        <f t="shared" si="166"/>
        <v>10616.707999999999</v>
      </c>
      <c r="Q371" s="31">
        <f>VLOOKUP($B371,AAFTE!$C$4:$F$300,4,0)</f>
        <v>193.55555555555554</v>
      </c>
      <c r="R371" s="9">
        <f t="shared" si="167"/>
        <v>2054922.8151111107</v>
      </c>
      <c r="S371" s="9">
        <f>IFERROR(VLOOKUP($B371,'SpEd BEA Rates by Month'!$B$4:$I$380,8,0)," ")</f>
        <v>9231.92</v>
      </c>
      <c r="T371" s="9">
        <f t="shared" si="182"/>
        <v>10616.707999999999</v>
      </c>
      <c r="U371" s="31">
        <f>VLOOKUP($B371,AAFTE!$C$4:$G$300,5,0)</f>
        <v>201.83333333333334</v>
      </c>
      <c r="V371" s="9">
        <f t="shared" si="183"/>
        <v>2142805.5646666666</v>
      </c>
    </row>
    <row r="372" spans="1:22" ht="15.75" thickBot="1" x14ac:dyDescent="0.3">
      <c r="A372" s="7" t="s">
        <v>320</v>
      </c>
      <c r="B372" s="7" t="s">
        <v>335</v>
      </c>
      <c r="C372" s="9">
        <v>8633.18</v>
      </c>
      <c r="D372" s="9">
        <v>9928.1569999999992</v>
      </c>
      <c r="E372" s="15">
        <v>10.090909090909092</v>
      </c>
      <c r="F372" s="22">
        <v>100184.12972727272</v>
      </c>
      <c r="G372" s="22">
        <f>IFERROR(VLOOKUP(B372,'SpEd BEA Rates by Month'!$B$4:$C$380,2,0)," ")</f>
        <v>9257.02</v>
      </c>
      <c r="H372" s="9">
        <f t="shared" si="172"/>
        <v>10645.573</v>
      </c>
      <c r="I372" s="15">
        <f>VLOOKUP(B372,AAFTE!$C$4:$D$300,2,0)</f>
        <v>10.181818181818182</v>
      </c>
      <c r="J372" s="22">
        <f t="shared" si="184"/>
        <v>108391.28872727272</v>
      </c>
      <c r="K372" s="22">
        <f>IFERROR(VLOOKUP($B372,'SpEd BEA Rates by Month'!$B$4:$F$380,5,0)," ")</f>
        <v>9257.02</v>
      </c>
      <c r="L372" s="9">
        <f t="shared" si="173"/>
        <v>10645.573</v>
      </c>
      <c r="M372" s="15">
        <f>VLOOKUP($B372,AAFTE!$C$4:$E$300,3,0)</f>
        <v>12.166666666666666</v>
      </c>
      <c r="N372" s="9">
        <f t="shared" si="185"/>
        <v>129521.13816666667</v>
      </c>
      <c r="O372" s="9">
        <f>IFERROR(VLOOKUP($B372,'SpEd BEA Rates by Month'!$B$4:$I$380,8,0)," ")</f>
        <v>9276.98</v>
      </c>
      <c r="P372" s="9">
        <f t="shared" si="166"/>
        <v>10668.526999999998</v>
      </c>
      <c r="Q372" s="31">
        <f>VLOOKUP($B372,AAFTE!$C$4:$F$300,4,0)</f>
        <v>12.555555555555555</v>
      </c>
      <c r="R372" s="9">
        <f t="shared" si="167"/>
        <v>133949.28344444442</v>
      </c>
      <c r="S372" s="9">
        <f>IFERROR(VLOOKUP($B372,'SpEd BEA Rates by Month'!$B$4:$I$380,8,0)," ")</f>
        <v>9276.98</v>
      </c>
      <c r="T372" s="9">
        <f t="shared" si="182"/>
        <v>10668.526999999998</v>
      </c>
      <c r="U372" s="31">
        <f>VLOOKUP($B372,AAFTE!$C$4:$G$300,5,0)</f>
        <v>12.416666666666666</v>
      </c>
      <c r="V372" s="9">
        <f t="shared" si="183"/>
        <v>132467.54358333332</v>
      </c>
    </row>
    <row r="373" spans="1:22" ht="15.75" thickBot="1" x14ac:dyDescent="0.3">
      <c r="A373" s="6" t="s">
        <v>374</v>
      </c>
      <c r="B373" s="6" t="s">
        <v>855</v>
      </c>
      <c r="C373" s="41"/>
      <c r="D373" s="13">
        <v>9927.7063268221118</v>
      </c>
      <c r="E373" s="34">
        <v>516.59090909090912</v>
      </c>
      <c r="F373" s="25">
        <v>5128562.8365606051</v>
      </c>
      <c r="G373" s="26" t="str">
        <f>IFERROR(VLOOKUP(B373,'SpEd BEA Rates by Month'!$B$4:$C$380,2,0)," ")</f>
        <v xml:space="preserve"> </v>
      </c>
      <c r="H373" s="12">
        <f>J373/I373</f>
        <v>10657.05210618558</v>
      </c>
      <c r="I373" s="17">
        <f>SUM(I358:I372)</f>
        <v>522.59848484848487</v>
      </c>
      <c r="J373" s="26">
        <f>SUM(J358:J372)</f>
        <v>5569359.2836439386</v>
      </c>
      <c r="K373" s="10"/>
      <c r="L373" s="11">
        <f>N373/M373</f>
        <v>10654.001898473034</v>
      </c>
      <c r="M373" s="27">
        <f>SUM(M358:M372)</f>
        <v>513</v>
      </c>
      <c r="N373" s="11">
        <f>SUM(N358:N372)</f>
        <v>5465502.9739166666</v>
      </c>
      <c r="O373" s="29"/>
      <c r="P373" s="29">
        <f>R373/Q373</f>
        <v>10645.354552833078</v>
      </c>
      <c r="Q373" s="32">
        <f>SUM(Q358:Q372)</f>
        <v>507.88888888888886</v>
      </c>
      <c r="R373" s="29">
        <f>SUM(R358:R372)</f>
        <v>5406657.2956666658</v>
      </c>
      <c r="S373" s="67"/>
      <c r="T373" s="67">
        <f>V373/U373</f>
        <v>10645.105189849326</v>
      </c>
      <c r="U373" s="68">
        <f>SUM(U358:U372)</f>
        <v>525.41666666666663</v>
      </c>
      <c r="V373" s="67">
        <f>SUM(V358:V372)</f>
        <v>5593115.6851666663</v>
      </c>
    </row>
    <row r="374" spans="1:22" ht="15.75" thickBot="1" x14ac:dyDescent="0.3">
      <c r="A374" s="6"/>
      <c r="B374" s="6" t="s">
        <v>379</v>
      </c>
      <c r="C374" s="41"/>
      <c r="D374" s="13">
        <v>785.94341754008383</v>
      </c>
      <c r="E374" s="19"/>
      <c r="F374" s="25"/>
      <c r="G374" s="26" t="str">
        <f>IFERROR(VLOOKUP(B374,'SpEd BEA Rates by Month'!$B$4:$C$380,2,0)," ")</f>
        <v xml:space="preserve"> </v>
      </c>
      <c r="H374" s="12">
        <f>(H373/12)*0.95</f>
        <v>843.68329173969164</v>
      </c>
      <c r="I374" s="20"/>
      <c r="J374" s="26"/>
      <c r="K374" s="10"/>
      <c r="L374" s="11">
        <f>(L373/12)*0.95</f>
        <v>843.44181696244846</v>
      </c>
      <c r="M374" s="27"/>
      <c r="N374" s="11"/>
      <c r="O374" s="29"/>
      <c r="P374" s="29">
        <f>(P373/12)*0.95</f>
        <v>842.75723543261859</v>
      </c>
      <c r="Q374" s="32"/>
      <c r="R374" s="29"/>
      <c r="S374" s="67"/>
      <c r="T374" s="67">
        <f>(T373/12)*0.95</f>
        <v>842.73749419640501</v>
      </c>
      <c r="U374" s="68"/>
      <c r="V374" s="67"/>
    </row>
    <row r="375" spans="1:22" x14ac:dyDescent="0.25">
      <c r="I375" s="36"/>
    </row>
    <row r="381" spans="1:22" ht="15.75" thickBot="1" x14ac:dyDescent="0.3">
      <c r="A381" t="s">
        <v>856</v>
      </c>
      <c r="D381" s="1"/>
      <c r="E381" s="1"/>
      <c r="F381" s="1"/>
      <c r="G381" s="1"/>
      <c r="H381" s="1"/>
      <c r="J381" s="1"/>
      <c r="M381" s="14"/>
      <c r="N381" s="14"/>
    </row>
    <row r="382" spans="1:22" ht="15.75" thickBot="1" x14ac:dyDescent="0.3">
      <c r="A382" s="30" t="s">
        <v>376</v>
      </c>
      <c r="B382" s="3" t="s">
        <v>375</v>
      </c>
      <c r="C382" t="s">
        <v>850</v>
      </c>
      <c r="D382" s="1"/>
      <c r="E382" s="36"/>
      <c r="F382" s="36"/>
      <c r="G382" s="36"/>
      <c r="H382" s="36"/>
      <c r="I382" s="36"/>
      <c r="J382" s="36"/>
      <c r="K382" s="37"/>
    </row>
    <row r="383" spans="1:22" ht="15.75" thickBot="1" x14ac:dyDescent="0.3">
      <c r="B383" s="4" t="s">
        <v>375</v>
      </c>
      <c r="C383" t="s">
        <v>851</v>
      </c>
      <c r="D383" s="1"/>
      <c r="E383" s="1"/>
      <c r="F383" s="1"/>
      <c r="G383" s="1"/>
      <c r="H383" s="1"/>
      <c r="I383" s="1"/>
      <c r="J383" s="1"/>
    </row>
    <row r="384" spans="1:22" ht="15.75" thickBot="1" x14ac:dyDescent="0.3">
      <c r="B384" s="5" t="s">
        <v>375</v>
      </c>
      <c r="C384" t="s">
        <v>852</v>
      </c>
      <c r="D384" s="1"/>
      <c r="E384" s="1"/>
      <c r="F384" s="1"/>
      <c r="G384" s="1"/>
      <c r="H384" s="1"/>
      <c r="I384" s="1"/>
      <c r="J384" s="1"/>
    </row>
    <row r="385" spans="2:10" ht="15.75" thickBot="1" x14ac:dyDescent="0.3">
      <c r="B385" s="28" t="s">
        <v>375</v>
      </c>
      <c r="C385" t="s">
        <v>853</v>
      </c>
      <c r="D385" s="1"/>
      <c r="E385" s="1"/>
      <c r="F385" s="1"/>
      <c r="G385" s="1"/>
      <c r="H385" s="1"/>
      <c r="I385" s="1"/>
      <c r="J385" s="1"/>
    </row>
    <row r="386" spans="2:10" x14ac:dyDescent="0.25">
      <c r="D386" s="1"/>
      <c r="E386" s="1"/>
      <c r="F386" s="1"/>
      <c r="G386" s="1"/>
      <c r="H386" s="1"/>
      <c r="I386" s="1"/>
      <c r="J386" s="1"/>
    </row>
    <row r="387" spans="2:10" x14ac:dyDescent="0.25">
      <c r="D387" s="1"/>
      <c r="E387" s="1"/>
      <c r="F387" s="1"/>
      <c r="G387" s="1"/>
      <c r="H387" s="1"/>
      <c r="I387" s="1"/>
      <c r="J387" s="1"/>
    </row>
    <row r="388" spans="2:10" x14ac:dyDescent="0.25">
      <c r="D388" s="1"/>
      <c r="E388" s="1"/>
      <c r="F388" s="1"/>
      <c r="G388" s="1"/>
      <c r="H388" s="1"/>
      <c r="I388" s="1"/>
      <c r="J388" s="1"/>
    </row>
    <row r="390" spans="2:10" x14ac:dyDescent="0.25">
      <c r="C390">
        <f>_xlfn.DAYS("2022-9-22","2022-6-21")</f>
        <v>93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ColWidth="9.140625" defaultRowHeight="15" x14ac:dyDescent="0.25"/>
  <cols>
    <col min="1" max="1" width="16.42578125" style="39" customWidth="1"/>
    <col min="2" max="2" width="53.42578125" style="39" bestFit="1" customWidth="1"/>
    <col min="3" max="6" width="10.5703125" style="39" customWidth="1"/>
    <col min="7" max="9" width="10.5703125" style="39" bestFit="1" customWidth="1"/>
    <col min="10" max="16384" width="9.140625" style="39"/>
  </cols>
  <sheetData>
    <row r="1" spans="1:9" x14ac:dyDescent="0.25">
      <c r="A1" s="39" t="s">
        <v>885</v>
      </c>
      <c r="B1" s="39">
        <v>1</v>
      </c>
      <c r="C1" s="39">
        <v>2</v>
      </c>
      <c r="D1" s="39">
        <v>3</v>
      </c>
      <c r="E1" s="39">
        <v>4</v>
      </c>
      <c r="F1" s="39">
        <v>5</v>
      </c>
      <c r="G1" s="39">
        <v>6</v>
      </c>
      <c r="H1" s="39">
        <v>7</v>
      </c>
      <c r="I1" s="39">
        <v>8</v>
      </c>
    </row>
    <row r="2" spans="1:9" x14ac:dyDescent="0.25">
      <c r="B2" s="39" t="s">
        <v>871</v>
      </c>
      <c r="C2" s="55" t="s">
        <v>870</v>
      </c>
      <c r="D2" s="55" t="s">
        <v>861</v>
      </c>
      <c r="E2" s="55" t="s">
        <v>862</v>
      </c>
      <c r="F2" s="55" t="s">
        <v>863</v>
      </c>
      <c r="G2" s="55" t="s">
        <v>879</v>
      </c>
      <c r="H2" s="55" t="s">
        <v>880</v>
      </c>
      <c r="I2" s="55" t="s">
        <v>881</v>
      </c>
    </row>
    <row r="3" spans="1:9" ht="45" x14ac:dyDescent="0.25">
      <c r="A3" s="45" t="s">
        <v>849</v>
      </c>
      <c r="B3" s="46" t="s">
        <v>848</v>
      </c>
      <c r="C3" s="47" t="s">
        <v>847</v>
      </c>
      <c r="D3" s="47" t="s">
        <v>847</v>
      </c>
      <c r="E3" s="47" t="s">
        <v>847</v>
      </c>
      <c r="F3" s="47" t="s">
        <v>847</v>
      </c>
      <c r="G3" s="47" t="s">
        <v>847</v>
      </c>
      <c r="H3" s="47" t="s">
        <v>847</v>
      </c>
      <c r="I3" s="47" t="s">
        <v>847</v>
      </c>
    </row>
    <row r="4" spans="1:9" x14ac:dyDescent="0.25">
      <c r="A4" s="48" t="s">
        <v>846</v>
      </c>
      <c r="B4" s="49" t="s">
        <v>7</v>
      </c>
      <c r="C4" s="50">
        <v>9262.85</v>
      </c>
      <c r="D4" s="50">
        <v>9262.85</v>
      </c>
      <c r="E4" s="50">
        <v>9262.85</v>
      </c>
      <c r="F4" s="50">
        <v>9262.85</v>
      </c>
      <c r="G4" s="50">
        <v>9177.34</v>
      </c>
      <c r="H4" s="50">
        <v>9157.16</v>
      </c>
      <c r="I4" s="50">
        <v>9150.7900000000009</v>
      </c>
    </row>
    <row r="5" spans="1:9" x14ac:dyDescent="0.25">
      <c r="A5" s="51" t="s">
        <v>845</v>
      </c>
      <c r="B5" s="52" t="s">
        <v>3</v>
      </c>
      <c r="C5" s="53">
        <v>10829.15</v>
      </c>
      <c r="D5" s="53">
        <v>10829.15</v>
      </c>
      <c r="E5" s="53">
        <v>10829.15</v>
      </c>
      <c r="F5" s="53">
        <v>10829.15</v>
      </c>
      <c r="G5" s="53">
        <v>10768.17</v>
      </c>
      <c r="H5" s="53">
        <v>10768.17</v>
      </c>
      <c r="I5" s="53">
        <v>10768.17</v>
      </c>
    </row>
    <row r="6" spans="1:9" x14ac:dyDescent="0.25">
      <c r="A6" s="48" t="s">
        <v>844</v>
      </c>
      <c r="B6" s="49" t="s">
        <v>5</v>
      </c>
      <c r="C6" s="50">
        <v>9248.74</v>
      </c>
      <c r="D6" s="50">
        <v>9248.74</v>
      </c>
      <c r="E6" s="50">
        <v>9248.74</v>
      </c>
      <c r="F6" s="50">
        <v>9248.74</v>
      </c>
      <c r="G6" s="50">
        <v>9200.16</v>
      </c>
      <c r="H6" s="50">
        <v>9200.11</v>
      </c>
      <c r="I6" s="50">
        <v>9270.52</v>
      </c>
    </row>
    <row r="7" spans="1:9" x14ac:dyDescent="0.25">
      <c r="A7" s="51" t="s">
        <v>843</v>
      </c>
      <c r="B7" s="52" t="s">
        <v>4</v>
      </c>
      <c r="C7" s="53">
        <v>9189.02</v>
      </c>
      <c r="D7" s="53">
        <v>9189.02</v>
      </c>
      <c r="E7" s="53">
        <v>9189.02</v>
      </c>
      <c r="F7" s="53">
        <v>9189.02</v>
      </c>
      <c r="G7" s="53">
        <v>9334.0499999999993</v>
      </c>
      <c r="H7" s="53">
        <v>9338.0499999999993</v>
      </c>
      <c r="I7" s="53">
        <v>9338.7900000000009</v>
      </c>
    </row>
    <row r="8" spans="1:9" x14ac:dyDescent="0.25">
      <c r="A8" s="48" t="s">
        <v>842</v>
      </c>
      <c r="B8" s="49" t="s">
        <v>6</v>
      </c>
      <c r="C8" s="50">
        <v>9356.31</v>
      </c>
      <c r="D8" s="50">
        <v>9356.31</v>
      </c>
      <c r="E8" s="50">
        <v>9356.31</v>
      </c>
      <c r="F8" s="50">
        <v>9356.31</v>
      </c>
      <c r="G8" s="50">
        <v>9502.2999999999993</v>
      </c>
      <c r="H8" s="50">
        <v>9503.2099999999991</v>
      </c>
      <c r="I8" s="50">
        <v>9504.01</v>
      </c>
    </row>
    <row r="9" spans="1:9" x14ac:dyDescent="0.25">
      <c r="A9" s="51" t="s">
        <v>841</v>
      </c>
      <c r="B9" s="52" t="s">
        <v>10</v>
      </c>
      <c r="C9" s="53">
        <v>9190.15</v>
      </c>
      <c r="D9" s="53">
        <v>9190.15</v>
      </c>
      <c r="E9" s="53">
        <v>9190.15</v>
      </c>
      <c r="F9" s="53">
        <v>9190.15</v>
      </c>
      <c r="G9" s="53">
        <v>9123.6</v>
      </c>
      <c r="H9" s="53">
        <v>9124.24</v>
      </c>
      <c r="I9" s="53">
        <v>9123.98</v>
      </c>
    </row>
    <row r="10" spans="1:9" x14ac:dyDescent="0.25">
      <c r="A10" s="48" t="s">
        <v>840</v>
      </c>
      <c r="B10" s="49" t="s">
        <v>9</v>
      </c>
      <c r="C10" s="50">
        <v>9327.83</v>
      </c>
      <c r="D10" s="50">
        <v>9327.83</v>
      </c>
      <c r="E10" s="50">
        <v>9327.83</v>
      </c>
      <c r="F10" s="50">
        <v>9327.83</v>
      </c>
      <c r="G10" s="50">
        <v>9374.19</v>
      </c>
      <c r="H10" s="50">
        <v>9375.84</v>
      </c>
      <c r="I10" s="50">
        <v>9375.86</v>
      </c>
    </row>
    <row r="11" spans="1:9" x14ac:dyDescent="0.25">
      <c r="A11" s="51" t="s">
        <v>839</v>
      </c>
      <c r="B11" s="52" t="s">
        <v>13</v>
      </c>
      <c r="C11" s="53">
        <v>9271.4699999999993</v>
      </c>
      <c r="D11" s="53">
        <v>9271.4699999999993</v>
      </c>
      <c r="E11" s="53">
        <v>9271.4699999999993</v>
      </c>
      <c r="F11" s="53">
        <v>9271.4699999999993</v>
      </c>
      <c r="G11" s="53">
        <v>9266.1</v>
      </c>
      <c r="H11" s="53">
        <v>9265.93</v>
      </c>
      <c r="I11" s="53">
        <v>9266.86</v>
      </c>
    </row>
    <row r="12" spans="1:9" x14ac:dyDescent="0.25">
      <c r="A12" s="48" t="s">
        <v>838</v>
      </c>
      <c r="B12" s="49" t="s">
        <v>15</v>
      </c>
      <c r="C12" s="50">
        <v>9476.83</v>
      </c>
      <c r="D12" s="50">
        <v>9476.83</v>
      </c>
      <c r="E12" s="50">
        <v>9476.83</v>
      </c>
      <c r="F12" s="50">
        <v>9476.83</v>
      </c>
      <c r="G12" s="50">
        <v>9489.31</v>
      </c>
      <c r="H12" s="50">
        <v>9489.31</v>
      </c>
      <c r="I12" s="50">
        <v>9491.7999999999993</v>
      </c>
    </row>
    <row r="13" spans="1:9" x14ac:dyDescent="0.25">
      <c r="A13" s="51" t="s">
        <v>837</v>
      </c>
      <c r="B13" s="52" t="s">
        <v>14</v>
      </c>
      <c r="C13" s="53">
        <v>9273.07</v>
      </c>
      <c r="D13" s="53">
        <v>9273.07</v>
      </c>
      <c r="E13" s="53">
        <v>9273.07</v>
      </c>
      <c r="F13" s="53">
        <v>9273.07</v>
      </c>
      <c r="G13" s="53">
        <v>9145.07</v>
      </c>
      <c r="H13" s="53">
        <v>9145.9699999999993</v>
      </c>
      <c r="I13" s="53">
        <v>9134.73</v>
      </c>
    </row>
    <row r="14" spans="1:9" x14ac:dyDescent="0.25">
      <c r="A14" s="48" t="s">
        <v>836</v>
      </c>
      <c r="B14" s="49" t="s">
        <v>12</v>
      </c>
      <c r="C14" s="50">
        <v>9189.2999999999993</v>
      </c>
      <c r="D14" s="50">
        <v>9189.2999999999993</v>
      </c>
      <c r="E14" s="50">
        <v>9189.2999999999993</v>
      </c>
      <c r="F14" s="50">
        <v>9189.2999999999993</v>
      </c>
      <c r="G14" s="50">
        <v>9119.3700000000008</v>
      </c>
      <c r="H14" s="50">
        <v>9119.27</v>
      </c>
      <c r="I14" s="50">
        <v>9217.5300000000007</v>
      </c>
    </row>
    <row r="15" spans="1:9" x14ac:dyDescent="0.25">
      <c r="A15" s="51" t="s">
        <v>835</v>
      </c>
      <c r="B15" s="52" t="s">
        <v>16</v>
      </c>
      <c r="C15" s="53">
        <v>9203.5300000000007</v>
      </c>
      <c r="D15" s="53">
        <v>9203.5300000000007</v>
      </c>
      <c r="E15" s="53">
        <v>9203.5300000000007</v>
      </c>
      <c r="F15" s="53">
        <v>9203.5300000000007</v>
      </c>
      <c r="G15" s="53">
        <v>8785.57</v>
      </c>
      <c r="H15" s="53">
        <v>8785.51</v>
      </c>
      <c r="I15" s="53">
        <v>8773.02</v>
      </c>
    </row>
    <row r="16" spans="1:9" x14ac:dyDescent="0.25">
      <c r="A16" s="48" t="s">
        <v>834</v>
      </c>
      <c r="B16" s="49" t="s">
        <v>17</v>
      </c>
      <c r="C16" s="50">
        <v>9331.43</v>
      </c>
      <c r="D16" s="50">
        <v>9331.43</v>
      </c>
      <c r="E16" s="50">
        <v>9331.43</v>
      </c>
      <c r="F16" s="50">
        <v>9331.43</v>
      </c>
      <c r="G16" s="50">
        <v>9426</v>
      </c>
      <c r="H16" s="50">
        <v>9430</v>
      </c>
      <c r="I16" s="50">
        <v>9389.83</v>
      </c>
    </row>
    <row r="17" spans="1:9" x14ac:dyDescent="0.25">
      <c r="A17" s="51" t="s">
        <v>833</v>
      </c>
      <c r="B17" s="52" t="s">
        <v>23</v>
      </c>
      <c r="C17" s="53">
        <v>9301.75</v>
      </c>
      <c r="D17" s="53">
        <v>9301.75</v>
      </c>
      <c r="E17" s="53">
        <v>9301.75</v>
      </c>
      <c r="F17" s="53">
        <v>9301.75</v>
      </c>
      <c r="G17" s="53">
        <v>9270.8700000000008</v>
      </c>
      <c r="H17" s="53">
        <v>9271.7900000000009</v>
      </c>
      <c r="I17" s="53">
        <v>9273.59</v>
      </c>
    </row>
    <row r="18" spans="1:9" x14ac:dyDescent="0.25">
      <c r="A18" s="48" t="s">
        <v>832</v>
      </c>
      <c r="B18" s="49" t="s">
        <v>24</v>
      </c>
      <c r="C18" s="50">
        <v>9145.09</v>
      </c>
      <c r="D18" s="50">
        <v>9145.09</v>
      </c>
      <c r="E18" s="50">
        <v>9145.09</v>
      </c>
      <c r="F18" s="50">
        <v>9145.09</v>
      </c>
      <c r="G18" s="50">
        <v>8903.77</v>
      </c>
      <c r="H18" s="50">
        <v>8881.61</v>
      </c>
      <c r="I18" s="50">
        <v>8994.09</v>
      </c>
    </row>
    <row r="19" spans="1:9" x14ac:dyDescent="0.25">
      <c r="A19" s="51" t="s">
        <v>831</v>
      </c>
      <c r="B19" s="52" t="s">
        <v>21</v>
      </c>
      <c r="C19" s="53">
        <v>9580.06</v>
      </c>
      <c r="D19" s="53">
        <v>9580.06</v>
      </c>
      <c r="E19" s="53">
        <v>9580.06</v>
      </c>
      <c r="F19" s="53">
        <v>9580.06</v>
      </c>
      <c r="G19" s="53">
        <v>9621.6299999999992</v>
      </c>
      <c r="H19" s="53">
        <v>9618.67</v>
      </c>
      <c r="I19" s="53">
        <v>9616.7099999999991</v>
      </c>
    </row>
    <row r="20" spans="1:9" x14ac:dyDescent="0.25">
      <c r="A20" s="48" t="s">
        <v>830</v>
      </c>
      <c r="B20" s="49" t="s">
        <v>22</v>
      </c>
      <c r="C20" s="50">
        <v>9115.7000000000007</v>
      </c>
      <c r="D20" s="50">
        <v>9115.7000000000007</v>
      </c>
      <c r="E20" s="50">
        <v>9115.7000000000007</v>
      </c>
      <c r="F20" s="50">
        <v>9115.7000000000007</v>
      </c>
      <c r="G20" s="50">
        <v>9156.15</v>
      </c>
      <c r="H20" s="50">
        <v>9155.2199999999993</v>
      </c>
      <c r="I20" s="50">
        <v>9155.2999999999993</v>
      </c>
    </row>
    <row r="21" spans="1:9" x14ac:dyDescent="0.25">
      <c r="A21" s="51" t="s">
        <v>829</v>
      </c>
      <c r="B21" s="52" t="s">
        <v>828</v>
      </c>
      <c r="C21" s="53">
        <v>9476.93</v>
      </c>
      <c r="D21" s="53">
        <v>9476.93</v>
      </c>
      <c r="E21" s="53">
        <v>9476.93</v>
      </c>
      <c r="F21" s="53">
        <v>9476.93</v>
      </c>
      <c r="G21" s="53">
        <v>9453.9</v>
      </c>
      <c r="H21" s="53">
        <v>9454.92</v>
      </c>
      <c r="I21" s="53">
        <v>9452.76</v>
      </c>
    </row>
    <row r="22" spans="1:9" x14ac:dyDescent="0.25">
      <c r="A22" s="48" t="s">
        <v>827</v>
      </c>
      <c r="B22" s="49" t="s">
        <v>19</v>
      </c>
      <c r="C22" s="50">
        <v>9255.99</v>
      </c>
      <c r="D22" s="50">
        <v>9255.99</v>
      </c>
      <c r="E22" s="50">
        <v>9255.99</v>
      </c>
      <c r="F22" s="50">
        <v>9255.99</v>
      </c>
      <c r="G22" s="50">
        <v>9260.89</v>
      </c>
      <c r="H22" s="50">
        <v>9261.0300000000007</v>
      </c>
      <c r="I22" s="50">
        <v>9261.1299999999992</v>
      </c>
    </row>
    <row r="23" spans="1:9" x14ac:dyDescent="0.25">
      <c r="A23" s="51" t="s">
        <v>826</v>
      </c>
      <c r="B23" s="52" t="s">
        <v>25</v>
      </c>
      <c r="C23" s="53">
        <v>9415.1</v>
      </c>
      <c r="D23" s="53">
        <v>9415.1</v>
      </c>
      <c r="E23" s="53">
        <v>9415.1</v>
      </c>
      <c r="F23" s="53">
        <v>9415.1</v>
      </c>
      <c r="G23" s="53">
        <v>9323.4699999999993</v>
      </c>
      <c r="H23" s="53">
        <v>9324.49</v>
      </c>
      <c r="I23" s="53">
        <v>9321.23</v>
      </c>
    </row>
    <row r="24" spans="1:9" x14ac:dyDescent="0.25">
      <c r="A24" s="48" t="s">
        <v>825</v>
      </c>
      <c r="B24" s="49" t="s">
        <v>824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</row>
    <row r="25" spans="1:9" x14ac:dyDescent="0.25">
      <c r="A25" s="51" t="s">
        <v>823</v>
      </c>
      <c r="B25" s="52" t="s">
        <v>822</v>
      </c>
      <c r="C25" s="53">
        <v>8512.82</v>
      </c>
      <c r="D25" s="53">
        <v>8512.82</v>
      </c>
      <c r="E25" s="53">
        <v>8512.82</v>
      </c>
      <c r="F25" s="53">
        <v>8512.82</v>
      </c>
      <c r="G25" s="53">
        <v>8513.66</v>
      </c>
      <c r="H25" s="53">
        <v>8513.66</v>
      </c>
      <c r="I25" s="53">
        <v>8512.82</v>
      </c>
    </row>
    <row r="26" spans="1:9" x14ac:dyDescent="0.25">
      <c r="A26" s="48" t="s">
        <v>821</v>
      </c>
      <c r="B26" s="49" t="s">
        <v>820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</row>
    <row r="27" spans="1:9" x14ac:dyDescent="0.25">
      <c r="A27" s="51" t="s">
        <v>819</v>
      </c>
      <c r="B27" s="52" t="s">
        <v>29</v>
      </c>
      <c r="C27" s="53">
        <v>9507.94</v>
      </c>
      <c r="D27" s="53">
        <v>9507.94</v>
      </c>
      <c r="E27" s="53">
        <v>9507.94</v>
      </c>
      <c r="F27" s="53">
        <v>9507.94</v>
      </c>
      <c r="G27" s="53">
        <v>9455.84</v>
      </c>
      <c r="H27" s="53">
        <v>9456.92</v>
      </c>
      <c r="I27" s="53">
        <v>9457.07</v>
      </c>
    </row>
    <row r="28" spans="1:9" x14ac:dyDescent="0.25">
      <c r="A28" s="48" t="s">
        <v>818</v>
      </c>
      <c r="B28" s="49" t="s">
        <v>28</v>
      </c>
      <c r="C28" s="50">
        <v>9044.64</v>
      </c>
      <c r="D28" s="50">
        <v>9044.64</v>
      </c>
      <c r="E28" s="50">
        <v>9044.64</v>
      </c>
      <c r="F28" s="50">
        <v>9044.64</v>
      </c>
      <c r="G28" s="50">
        <v>9035.09</v>
      </c>
      <c r="H28" s="50">
        <v>9034.0300000000007</v>
      </c>
      <c r="I28" s="50">
        <v>9034.94</v>
      </c>
    </row>
    <row r="29" spans="1:9" x14ac:dyDescent="0.25">
      <c r="A29" s="51" t="s">
        <v>817</v>
      </c>
      <c r="B29" s="52" t="s">
        <v>31</v>
      </c>
      <c r="C29" s="53">
        <v>9573.25</v>
      </c>
      <c r="D29" s="53">
        <v>9573.25</v>
      </c>
      <c r="E29" s="53">
        <v>9573.25</v>
      </c>
      <c r="F29" s="53">
        <v>9573.25</v>
      </c>
      <c r="G29" s="53">
        <v>9535.15</v>
      </c>
      <c r="H29" s="53">
        <v>9535.08</v>
      </c>
      <c r="I29" s="53">
        <v>9533.98</v>
      </c>
    </row>
    <row r="30" spans="1:9" x14ac:dyDescent="0.25">
      <c r="A30" s="48" t="s">
        <v>816</v>
      </c>
      <c r="B30" s="49" t="s">
        <v>27</v>
      </c>
      <c r="C30" s="50">
        <v>9330.81</v>
      </c>
      <c r="D30" s="50">
        <v>9330.81</v>
      </c>
      <c r="E30" s="50">
        <v>9330.81</v>
      </c>
      <c r="F30" s="50">
        <v>9330.81</v>
      </c>
      <c r="G30" s="50">
        <v>9276.7199999999993</v>
      </c>
      <c r="H30" s="50">
        <v>9279.36</v>
      </c>
      <c r="I30" s="50">
        <v>9280.09</v>
      </c>
    </row>
    <row r="31" spans="1:9" x14ac:dyDescent="0.25">
      <c r="A31" s="51" t="s">
        <v>815</v>
      </c>
      <c r="B31" s="52" t="s">
        <v>30</v>
      </c>
      <c r="C31" s="53">
        <v>8873.93</v>
      </c>
      <c r="D31" s="53">
        <v>8873.93</v>
      </c>
      <c r="E31" s="53">
        <v>8873.93</v>
      </c>
      <c r="F31" s="53">
        <v>8873.93</v>
      </c>
      <c r="G31" s="53">
        <v>8918.7000000000007</v>
      </c>
      <c r="H31" s="53">
        <v>8916.9500000000007</v>
      </c>
      <c r="I31" s="53">
        <v>8912.84</v>
      </c>
    </row>
    <row r="32" spans="1:9" x14ac:dyDescent="0.25">
      <c r="A32" s="48" t="s">
        <v>814</v>
      </c>
      <c r="B32" s="49" t="s">
        <v>813</v>
      </c>
      <c r="C32" s="50">
        <v>9271.2800000000007</v>
      </c>
      <c r="D32" s="50">
        <v>9271.2800000000007</v>
      </c>
      <c r="E32" s="50">
        <v>9271.2800000000007</v>
      </c>
      <c r="F32" s="50">
        <v>9271.2800000000007</v>
      </c>
      <c r="G32" s="50">
        <v>9299.49</v>
      </c>
      <c r="H32" s="50">
        <v>9300.35</v>
      </c>
      <c r="I32" s="50">
        <v>9303.06</v>
      </c>
    </row>
    <row r="33" spans="1:9" x14ac:dyDescent="0.25">
      <c r="A33" s="51" t="s">
        <v>812</v>
      </c>
      <c r="B33" s="52" t="s">
        <v>811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</row>
    <row r="34" spans="1:9" x14ac:dyDescent="0.25">
      <c r="A34" s="48" t="s">
        <v>810</v>
      </c>
      <c r="B34" s="49" t="s">
        <v>40</v>
      </c>
      <c r="C34" s="50">
        <v>9673.8700000000008</v>
      </c>
      <c r="D34" s="50">
        <v>9673.8700000000008</v>
      </c>
      <c r="E34" s="50">
        <v>9673.8700000000008</v>
      </c>
      <c r="F34" s="50">
        <v>9673.8700000000008</v>
      </c>
      <c r="G34" s="50">
        <v>9665.09</v>
      </c>
      <c r="H34" s="50">
        <v>9667.2000000000007</v>
      </c>
      <c r="I34" s="50">
        <v>9669.32</v>
      </c>
    </row>
    <row r="35" spans="1:9" x14ac:dyDescent="0.25">
      <c r="A35" s="51" t="s">
        <v>809</v>
      </c>
      <c r="B35" s="52" t="s">
        <v>37</v>
      </c>
      <c r="C35" s="53">
        <v>9666.36</v>
      </c>
      <c r="D35" s="53">
        <v>9666.36</v>
      </c>
      <c r="E35" s="53">
        <v>9666.36</v>
      </c>
      <c r="F35" s="53">
        <v>9666.36</v>
      </c>
      <c r="G35" s="53">
        <v>9684.25</v>
      </c>
      <c r="H35" s="53">
        <v>9684.2000000000007</v>
      </c>
      <c r="I35" s="53">
        <v>9685.2000000000007</v>
      </c>
    </row>
    <row r="36" spans="1:9" x14ac:dyDescent="0.25">
      <c r="A36" s="48" t="s">
        <v>808</v>
      </c>
      <c r="B36" s="49" t="s">
        <v>38</v>
      </c>
      <c r="C36" s="50">
        <v>9815.4599999999991</v>
      </c>
      <c r="D36" s="50">
        <v>9815.4599999999991</v>
      </c>
      <c r="E36" s="50">
        <v>9815.4599999999991</v>
      </c>
      <c r="F36" s="50">
        <v>9815.4599999999991</v>
      </c>
      <c r="G36" s="50">
        <v>9834.77</v>
      </c>
      <c r="H36" s="50">
        <v>9836.83</v>
      </c>
      <c r="I36" s="50">
        <v>9827.6200000000008</v>
      </c>
    </row>
    <row r="37" spans="1:9" x14ac:dyDescent="0.25">
      <c r="A37" s="51" t="s">
        <v>807</v>
      </c>
      <c r="B37" s="52" t="s">
        <v>36</v>
      </c>
      <c r="C37" s="53">
        <v>9707.99</v>
      </c>
      <c r="D37" s="53">
        <v>9707.99</v>
      </c>
      <c r="E37" s="53">
        <v>9707.99</v>
      </c>
      <c r="F37" s="53">
        <v>9707.99</v>
      </c>
      <c r="G37" s="53">
        <v>9634.81</v>
      </c>
      <c r="H37" s="53">
        <v>9633.35</v>
      </c>
      <c r="I37" s="53">
        <v>9635.86</v>
      </c>
    </row>
    <row r="38" spans="1:9" x14ac:dyDescent="0.25">
      <c r="A38" s="48" t="s">
        <v>806</v>
      </c>
      <c r="B38" s="49" t="s">
        <v>41</v>
      </c>
      <c r="C38" s="50">
        <v>9618.43</v>
      </c>
      <c r="D38" s="50">
        <v>9618.43</v>
      </c>
      <c r="E38" s="50">
        <v>9618.43</v>
      </c>
      <c r="F38" s="50">
        <v>9618.43</v>
      </c>
      <c r="G38" s="50">
        <v>9624.69</v>
      </c>
      <c r="H38" s="50">
        <v>9623.58</v>
      </c>
      <c r="I38" s="50">
        <v>9623.52</v>
      </c>
    </row>
    <row r="39" spans="1:9" x14ac:dyDescent="0.25">
      <c r="A39" s="51" t="s">
        <v>805</v>
      </c>
      <c r="B39" s="52" t="s">
        <v>35</v>
      </c>
      <c r="C39" s="53">
        <v>9614.18</v>
      </c>
      <c r="D39" s="53">
        <v>9614.18</v>
      </c>
      <c r="E39" s="53">
        <v>9614.18</v>
      </c>
      <c r="F39" s="53">
        <v>9614.18</v>
      </c>
      <c r="G39" s="53">
        <v>9624.82</v>
      </c>
      <c r="H39" s="53">
        <v>9625.69</v>
      </c>
      <c r="I39" s="53">
        <v>9626.68</v>
      </c>
    </row>
    <row r="40" spans="1:9" x14ac:dyDescent="0.25">
      <c r="A40" s="48" t="s">
        <v>804</v>
      </c>
      <c r="B40" s="49" t="s">
        <v>34</v>
      </c>
      <c r="C40" s="50">
        <v>9737.2000000000007</v>
      </c>
      <c r="D40" s="50">
        <v>9737.2000000000007</v>
      </c>
      <c r="E40" s="50">
        <v>9737.2000000000007</v>
      </c>
      <c r="F40" s="50">
        <v>9737.2000000000007</v>
      </c>
      <c r="G40" s="50">
        <v>9781.89</v>
      </c>
      <c r="H40" s="50">
        <v>9782.75</v>
      </c>
      <c r="I40" s="50">
        <v>9783.82</v>
      </c>
    </row>
    <row r="41" spans="1:9" x14ac:dyDescent="0.25">
      <c r="A41" s="51" t="s">
        <v>803</v>
      </c>
      <c r="B41" s="52" t="s">
        <v>33</v>
      </c>
      <c r="C41" s="53">
        <v>9620.2199999999993</v>
      </c>
      <c r="D41" s="53">
        <v>9620.2199999999993</v>
      </c>
      <c r="E41" s="53">
        <v>9620.2199999999993</v>
      </c>
      <c r="F41" s="53">
        <v>9620.2199999999993</v>
      </c>
      <c r="G41" s="53">
        <v>9623.27</v>
      </c>
      <c r="H41" s="53">
        <v>9624.23</v>
      </c>
      <c r="I41" s="53">
        <v>9624.1200000000008</v>
      </c>
    </row>
    <row r="42" spans="1:9" x14ac:dyDescent="0.25">
      <c r="A42" s="48" t="s">
        <v>802</v>
      </c>
      <c r="B42" s="49" t="s">
        <v>39</v>
      </c>
      <c r="C42" s="50">
        <v>9566.3700000000008</v>
      </c>
      <c r="D42" s="50">
        <v>9566.3700000000008</v>
      </c>
      <c r="E42" s="50">
        <v>9566.3700000000008</v>
      </c>
      <c r="F42" s="50">
        <v>9566.3700000000008</v>
      </c>
      <c r="G42" s="50">
        <v>9678.33</v>
      </c>
      <c r="H42" s="50">
        <v>9678.24</v>
      </c>
      <c r="I42" s="50">
        <v>9679.26</v>
      </c>
    </row>
    <row r="43" spans="1:9" x14ac:dyDescent="0.25">
      <c r="A43" s="51" t="s">
        <v>801</v>
      </c>
      <c r="B43" s="52" t="s">
        <v>800</v>
      </c>
      <c r="C43" s="53">
        <v>9201.14</v>
      </c>
      <c r="D43" s="53">
        <v>9201.25</v>
      </c>
      <c r="E43" s="53">
        <v>9203.33</v>
      </c>
      <c r="F43" s="53">
        <v>9199.26</v>
      </c>
      <c r="G43" s="53">
        <v>9212.9500000000007</v>
      </c>
      <c r="H43" s="53">
        <v>9214.1200000000008</v>
      </c>
      <c r="I43" s="53">
        <v>9212.4500000000007</v>
      </c>
    </row>
    <row r="44" spans="1:9" x14ac:dyDescent="0.25">
      <c r="A44" s="48" t="s">
        <v>799</v>
      </c>
      <c r="B44" s="49" t="s">
        <v>798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x14ac:dyDescent="0.25">
      <c r="A45" s="51" t="s">
        <v>797</v>
      </c>
      <c r="B45" s="52" t="s">
        <v>796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</row>
    <row r="46" spans="1:9" x14ac:dyDescent="0.25">
      <c r="A46" s="48" t="s">
        <v>795</v>
      </c>
      <c r="B46" s="49" t="s">
        <v>43</v>
      </c>
      <c r="C46" s="50">
        <v>9371.5</v>
      </c>
      <c r="D46" s="50">
        <v>9359.32</v>
      </c>
      <c r="E46" s="50">
        <v>9359.32</v>
      </c>
      <c r="F46" s="50">
        <v>9359.32</v>
      </c>
      <c r="G46" s="50">
        <v>9362.18</v>
      </c>
      <c r="H46" s="50">
        <v>9363.2800000000007</v>
      </c>
      <c r="I46" s="50">
        <v>9363.51</v>
      </c>
    </row>
    <row r="47" spans="1:9" x14ac:dyDescent="0.25">
      <c r="A47" s="51" t="s">
        <v>794</v>
      </c>
      <c r="B47" s="52" t="s">
        <v>44</v>
      </c>
      <c r="C47" s="53">
        <v>8794.44</v>
      </c>
      <c r="D47" s="53">
        <v>8794.44</v>
      </c>
      <c r="E47" s="53">
        <v>8794.44</v>
      </c>
      <c r="F47" s="53">
        <v>8794.44</v>
      </c>
      <c r="G47" s="53">
        <v>8751.27</v>
      </c>
      <c r="H47" s="53">
        <v>8751.0499999999993</v>
      </c>
      <c r="I47" s="53">
        <v>8744.34</v>
      </c>
    </row>
    <row r="48" spans="1:9" x14ac:dyDescent="0.25">
      <c r="A48" s="48" t="s">
        <v>793</v>
      </c>
      <c r="B48" s="49" t="s">
        <v>49</v>
      </c>
      <c r="C48" s="50">
        <v>9289.7900000000009</v>
      </c>
      <c r="D48" s="50">
        <v>9289.7900000000009</v>
      </c>
      <c r="E48" s="50">
        <v>9289.7900000000009</v>
      </c>
      <c r="F48" s="50">
        <v>9289.7900000000009</v>
      </c>
      <c r="G48" s="50">
        <v>9307.1</v>
      </c>
      <c r="H48" s="50">
        <v>9307.9500000000007</v>
      </c>
      <c r="I48" s="50">
        <v>9302.6</v>
      </c>
    </row>
    <row r="49" spans="1:9" x14ac:dyDescent="0.25">
      <c r="A49" s="51" t="s">
        <v>792</v>
      </c>
      <c r="B49" s="52" t="s">
        <v>50</v>
      </c>
      <c r="C49" s="53">
        <v>9557.0300000000007</v>
      </c>
      <c r="D49" s="53">
        <v>9557.0300000000007</v>
      </c>
      <c r="E49" s="53">
        <v>9557.0300000000007</v>
      </c>
      <c r="F49" s="53">
        <v>9557.0300000000007</v>
      </c>
      <c r="G49" s="53">
        <v>9602.06</v>
      </c>
      <c r="H49" s="53">
        <v>9605.31</v>
      </c>
      <c r="I49" s="53">
        <v>9606.2999999999993</v>
      </c>
    </row>
    <row r="50" spans="1:9" x14ac:dyDescent="0.25">
      <c r="A50" s="48" t="s">
        <v>791</v>
      </c>
      <c r="B50" s="49" t="s">
        <v>46</v>
      </c>
      <c r="C50" s="50">
        <v>9217.44</v>
      </c>
      <c r="D50" s="50">
        <v>9217.44</v>
      </c>
      <c r="E50" s="50">
        <v>9217.44</v>
      </c>
      <c r="F50" s="50">
        <v>9217.44</v>
      </c>
      <c r="G50" s="50">
        <v>9110.2099999999991</v>
      </c>
      <c r="H50" s="50">
        <v>9112.02</v>
      </c>
      <c r="I50" s="50">
        <v>9322.27</v>
      </c>
    </row>
    <row r="51" spans="1:9" x14ac:dyDescent="0.25">
      <c r="A51" s="51" t="s">
        <v>790</v>
      </c>
      <c r="B51" s="52" t="s">
        <v>47</v>
      </c>
      <c r="C51" s="53">
        <v>9320.91</v>
      </c>
      <c r="D51" s="53">
        <v>9320.91</v>
      </c>
      <c r="E51" s="53">
        <v>9320.91</v>
      </c>
      <c r="F51" s="53">
        <v>9320.91</v>
      </c>
      <c r="G51" s="53">
        <v>9393.15</v>
      </c>
      <c r="H51" s="53">
        <v>9391.9599999999991</v>
      </c>
      <c r="I51" s="53">
        <v>9371.56</v>
      </c>
    </row>
    <row r="52" spans="1:9" x14ac:dyDescent="0.25">
      <c r="A52" s="48" t="s">
        <v>789</v>
      </c>
      <c r="B52" s="49" t="s">
        <v>51</v>
      </c>
      <c r="C52" s="50">
        <v>9270.4599999999991</v>
      </c>
      <c r="D52" s="50">
        <v>9270.4599999999991</v>
      </c>
      <c r="E52" s="50">
        <v>9270.4599999999991</v>
      </c>
      <c r="F52" s="50">
        <v>9270.4599999999991</v>
      </c>
      <c r="G52" s="50">
        <v>9278.51</v>
      </c>
      <c r="H52" s="50">
        <v>9280.2999999999993</v>
      </c>
      <c r="I52" s="50">
        <v>9281.1299999999992</v>
      </c>
    </row>
    <row r="53" spans="1:9" x14ac:dyDescent="0.25">
      <c r="A53" s="51" t="s">
        <v>788</v>
      </c>
      <c r="B53" s="52" t="s">
        <v>48</v>
      </c>
      <c r="C53" s="53">
        <v>9309.83</v>
      </c>
      <c r="D53" s="53">
        <v>9309.83</v>
      </c>
      <c r="E53" s="53">
        <v>9309.83</v>
      </c>
      <c r="F53" s="53">
        <v>9309.83</v>
      </c>
      <c r="G53" s="53">
        <v>9243.6200000000008</v>
      </c>
      <c r="H53" s="53">
        <v>9249.2000000000007</v>
      </c>
      <c r="I53" s="53">
        <v>9271.7999999999993</v>
      </c>
    </row>
    <row r="54" spans="1:9" x14ac:dyDescent="0.25">
      <c r="A54" s="48" t="s">
        <v>787</v>
      </c>
      <c r="B54" s="49" t="s">
        <v>786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</row>
    <row r="55" spans="1:9" x14ac:dyDescent="0.25">
      <c r="A55" s="51" t="s">
        <v>785</v>
      </c>
      <c r="B55" s="52" t="s">
        <v>56</v>
      </c>
      <c r="C55" s="53">
        <v>9388.9</v>
      </c>
      <c r="D55" s="53">
        <v>9388.9</v>
      </c>
      <c r="E55" s="53">
        <v>9388.9</v>
      </c>
      <c r="F55" s="53">
        <v>9388.9</v>
      </c>
      <c r="G55" s="53">
        <v>9420.07</v>
      </c>
      <c r="H55" s="53">
        <v>9415.7199999999993</v>
      </c>
      <c r="I55" s="53">
        <v>9416.7800000000007</v>
      </c>
    </row>
    <row r="56" spans="1:9" x14ac:dyDescent="0.25">
      <c r="A56" s="48" t="s">
        <v>784</v>
      </c>
      <c r="B56" s="49" t="s">
        <v>53</v>
      </c>
      <c r="C56" s="50">
        <v>9342.17</v>
      </c>
      <c r="D56" s="50">
        <v>9342.17</v>
      </c>
      <c r="E56" s="50">
        <v>9342.17</v>
      </c>
      <c r="F56" s="50">
        <v>9342.17</v>
      </c>
      <c r="G56" s="50">
        <v>9292.59</v>
      </c>
      <c r="H56" s="50">
        <v>9290.4500000000007</v>
      </c>
      <c r="I56" s="50">
        <v>9290.42</v>
      </c>
    </row>
    <row r="57" spans="1:9" x14ac:dyDescent="0.25">
      <c r="A57" s="51" t="s">
        <v>783</v>
      </c>
      <c r="B57" s="52" t="s">
        <v>57</v>
      </c>
      <c r="C57" s="53">
        <v>10278.36</v>
      </c>
      <c r="D57" s="53">
        <v>10278.36</v>
      </c>
      <c r="E57" s="53">
        <v>10278.36</v>
      </c>
      <c r="F57" s="53">
        <v>10278.36</v>
      </c>
      <c r="G57" s="53">
        <v>8566.24</v>
      </c>
      <c r="H57" s="53">
        <v>8570.3700000000008</v>
      </c>
      <c r="I57" s="53">
        <v>8569.81</v>
      </c>
    </row>
    <row r="58" spans="1:9" x14ac:dyDescent="0.25">
      <c r="A58" s="48" t="s">
        <v>782</v>
      </c>
      <c r="B58" s="49" t="s">
        <v>54</v>
      </c>
      <c r="C58" s="50">
        <v>9223.5499999999993</v>
      </c>
      <c r="D58" s="50">
        <v>9223.5499999999993</v>
      </c>
      <c r="E58" s="50">
        <v>9223.5499999999993</v>
      </c>
      <c r="F58" s="50">
        <v>9223.5499999999993</v>
      </c>
      <c r="G58" s="50">
        <v>9045.1299999999992</v>
      </c>
      <c r="H58" s="50">
        <v>9044.98</v>
      </c>
      <c r="I58" s="50">
        <v>9041.74</v>
      </c>
    </row>
    <row r="59" spans="1:9" x14ac:dyDescent="0.25">
      <c r="A59" s="51" t="s">
        <v>781</v>
      </c>
      <c r="B59" s="52" t="s">
        <v>55</v>
      </c>
      <c r="C59" s="53">
        <v>9244.81</v>
      </c>
      <c r="D59" s="53">
        <v>9244.81</v>
      </c>
      <c r="E59" s="53">
        <v>9244.81</v>
      </c>
      <c r="F59" s="53">
        <v>9244.81</v>
      </c>
      <c r="G59" s="53">
        <v>9363.15</v>
      </c>
      <c r="H59" s="53">
        <v>9363.8799999999992</v>
      </c>
      <c r="I59" s="53">
        <v>9369.66</v>
      </c>
    </row>
    <row r="60" spans="1:9" x14ac:dyDescent="0.25">
      <c r="A60" s="48" t="s">
        <v>780</v>
      </c>
      <c r="B60" s="49" t="s">
        <v>58</v>
      </c>
      <c r="C60" s="50">
        <v>9411.75</v>
      </c>
      <c r="D60" s="50">
        <v>9411.75</v>
      </c>
      <c r="E60" s="50">
        <v>9411.75</v>
      </c>
      <c r="F60" s="50">
        <v>9411.75</v>
      </c>
      <c r="G60" s="50">
        <v>8928.5400000000009</v>
      </c>
      <c r="H60" s="50">
        <v>8931.91</v>
      </c>
      <c r="I60" s="50">
        <v>8925.23</v>
      </c>
    </row>
    <row r="61" spans="1:9" x14ac:dyDescent="0.25">
      <c r="A61" s="51" t="s">
        <v>779</v>
      </c>
      <c r="B61" s="52" t="s">
        <v>62</v>
      </c>
      <c r="C61" s="53">
        <v>10190.61</v>
      </c>
      <c r="D61" s="53">
        <v>10190.61</v>
      </c>
      <c r="E61" s="53">
        <v>10190.61</v>
      </c>
      <c r="F61" s="53">
        <v>10190.61</v>
      </c>
      <c r="G61" s="53">
        <v>10098.52</v>
      </c>
      <c r="H61" s="53">
        <v>10092.459999999999</v>
      </c>
      <c r="I61" s="53">
        <v>10025.98</v>
      </c>
    </row>
    <row r="62" spans="1:9" x14ac:dyDescent="0.25">
      <c r="A62" s="48" t="s">
        <v>778</v>
      </c>
      <c r="B62" s="49" t="s">
        <v>60</v>
      </c>
      <c r="C62" s="50">
        <v>9211.83</v>
      </c>
      <c r="D62" s="50">
        <v>9211.83</v>
      </c>
      <c r="E62" s="50">
        <v>9211.83</v>
      </c>
      <c r="F62" s="50">
        <v>9211.83</v>
      </c>
      <c r="G62" s="50">
        <v>9277.51</v>
      </c>
      <c r="H62" s="50">
        <v>9276.2199999999993</v>
      </c>
      <c r="I62" s="50">
        <v>9273.0400000000009</v>
      </c>
    </row>
    <row r="63" spans="1:9" x14ac:dyDescent="0.25">
      <c r="A63" s="51" t="s">
        <v>777</v>
      </c>
      <c r="B63" s="52" t="s">
        <v>63</v>
      </c>
      <c r="C63" s="53">
        <v>10192.23</v>
      </c>
      <c r="D63" s="53">
        <v>10192.23</v>
      </c>
      <c r="E63" s="53">
        <v>10192.23</v>
      </c>
      <c r="F63" s="53">
        <v>10192.23</v>
      </c>
      <c r="G63" s="53">
        <v>10241.709999999999</v>
      </c>
      <c r="H63" s="53">
        <v>10242.02</v>
      </c>
      <c r="I63" s="53">
        <v>10239.25</v>
      </c>
    </row>
    <row r="64" spans="1:9" x14ac:dyDescent="0.25">
      <c r="A64" s="48" t="s">
        <v>776</v>
      </c>
      <c r="B64" s="49" t="s">
        <v>61</v>
      </c>
      <c r="C64" s="50">
        <v>9225.85</v>
      </c>
      <c r="D64" s="50">
        <v>9225.85</v>
      </c>
      <c r="E64" s="50">
        <v>9225.85</v>
      </c>
      <c r="F64" s="50">
        <v>9225.85</v>
      </c>
      <c r="G64" s="50">
        <v>9267.74</v>
      </c>
      <c r="H64" s="50">
        <v>9272.26</v>
      </c>
      <c r="I64" s="50">
        <v>9278.39</v>
      </c>
    </row>
    <row r="65" spans="1:9" x14ac:dyDescent="0.25">
      <c r="A65" s="51" t="s">
        <v>775</v>
      </c>
      <c r="B65" s="52" t="s">
        <v>64</v>
      </c>
      <c r="C65" s="53">
        <v>9376.06</v>
      </c>
      <c r="D65" s="53">
        <v>9376.06</v>
      </c>
      <c r="E65" s="53">
        <v>9376.06</v>
      </c>
      <c r="F65" s="53">
        <v>9376.06</v>
      </c>
      <c r="G65" s="53">
        <v>9092.7999999999993</v>
      </c>
      <c r="H65" s="53">
        <v>9093.98</v>
      </c>
      <c r="I65" s="53">
        <v>9075.68</v>
      </c>
    </row>
    <row r="66" spans="1:9" x14ac:dyDescent="0.25">
      <c r="A66" s="48" t="s">
        <v>774</v>
      </c>
      <c r="B66" s="49" t="s">
        <v>68</v>
      </c>
      <c r="C66" s="50">
        <v>9278.6200000000008</v>
      </c>
      <c r="D66" s="50">
        <v>9278.6200000000008</v>
      </c>
      <c r="E66" s="50">
        <v>9278.6200000000008</v>
      </c>
      <c r="F66" s="50">
        <v>9278.6200000000008</v>
      </c>
      <c r="G66" s="50">
        <v>8767.2800000000007</v>
      </c>
      <c r="H66" s="50">
        <v>8767.09</v>
      </c>
      <c r="I66" s="50">
        <v>9231.1200000000008</v>
      </c>
    </row>
    <row r="67" spans="1:9" x14ac:dyDescent="0.25">
      <c r="A67" s="51" t="s">
        <v>773</v>
      </c>
      <c r="B67" s="52" t="s">
        <v>67</v>
      </c>
      <c r="C67" s="53">
        <v>9258.41</v>
      </c>
      <c r="D67" s="53">
        <v>9258.41</v>
      </c>
      <c r="E67" s="53">
        <v>9258.41</v>
      </c>
      <c r="F67" s="53">
        <v>9258.41</v>
      </c>
      <c r="G67" s="53">
        <v>9240.7999999999993</v>
      </c>
      <c r="H67" s="53">
        <v>9237.2900000000009</v>
      </c>
      <c r="I67" s="53">
        <v>9237.2999999999993</v>
      </c>
    </row>
    <row r="68" spans="1:9" x14ac:dyDescent="0.25">
      <c r="A68" s="48" t="s">
        <v>772</v>
      </c>
      <c r="B68" s="49" t="s">
        <v>69</v>
      </c>
      <c r="C68" s="50">
        <v>10725.95</v>
      </c>
      <c r="D68" s="50">
        <v>10725.95</v>
      </c>
      <c r="E68" s="50">
        <v>10725.95</v>
      </c>
      <c r="F68" s="50">
        <v>10725.95</v>
      </c>
      <c r="G68" s="50">
        <v>11079.17</v>
      </c>
      <c r="H68" s="50">
        <v>11079.77</v>
      </c>
      <c r="I68" s="50">
        <v>10916.52</v>
      </c>
    </row>
    <row r="69" spans="1:9" x14ac:dyDescent="0.25">
      <c r="A69" s="51" t="s">
        <v>771</v>
      </c>
      <c r="B69" s="52" t="s">
        <v>66</v>
      </c>
      <c r="C69" s="53">
        <v>9422.73</v>
      </c>
      <c r="D69" s="53">
        <v>9422.73</v>
      </c>
      <c r="E69" s="53">
        <v>9422.73</v>
      </c>
      <c r="F69" s="53">
        <v>9422.73</v>
      </c>
      <c r="G69" s="53">
        <v>9422.15</v>
      </c>
      <c r="H69" s="53">
        <v>9430.7999999999993</v>
      </c>
      <c r="I69" s="53">
        <v>9439.6200000000008</v>
      </c>
    </row>
    <row r="70" spans="1:9" x14ac:dyDescent="0.25">
      <c r="A70" s="48" t="s">
        <v>770</v>
      </c>
      <c r="B70" s="49" t="s">
        <v>769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</row>
    <row r="71" spans="1:9" x14ac:dyDescent="0.25">
      <c r="A71" s="51" t="s">
        <v>768</v>
      </c>
      <c r="B71" s="52" t="s">
        <v>767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x14ac:dyDescent="0.25">
      <c r="A72" s="48" t="s">
        <v>766</v>
      </c>
      <c r="B72" s="49" t="s">
        <v>71</v>
      </c>
      <c r="C72" s="50">
        <v>9487.1</v>
      </c>
      <c r="D72" s="50">
        <v>9487.1</v>
      </c>
      <c r="E72" s="50">
        <v>9487.1</v>
      </c>
      <c r="F72" s="50">
        <v>9487.1</v>
      </c>
      <c r="G72" s="50">
        <v>9636.32</v>
      </c>
      <c r="H72" s="50">
        <v>9640.1299999999992</v>
      </c>
      <c r="I72" s="50">
        <v>9641.98</v>
      </c>
    </row>
    <row r="73" spans="1:9" x14ac:dyDescent="0.25">
      <c r="A73" s="51" t="s">
        <v>765</v>
      </c>
      <c r="B73" s="52" t="s">
        <v>80</v>
      </c>
      <c r="C73" s="53">
        <v>9215.1200000000008</v>
      </c>
      <c r="D73" s="53">
        <v>9215.1200000000008</v>
      </c>
      <c r="E73" s="53">
        <v>9215.1200000000008</v>
      </c>
      <c r="F73" s="53">
        <v>9215.1200000000008</v>
      </c>
      <c r="G73" s="53">
        <v>9221.6</v>
      </c>
      <c r="H73" s="53">
        <v>9222.57</v>
      </c>
      <c r="I73" s="53">
        <v>9222.5</v>
      </c>
    </row>
    <row r="74" spans="1:9" x14ac:dyDescent="0.25">
      <c r="A74" s="48" t="s">
        <v>764</v>
      </c>
      <c r="B74" s="49" t="s">
        <v>77</v>
      </c>
      <c r="C74" s="50">
        <v>9255.99</v>
      </c>
      <c r="D74" s="50">
        <v>9255.99</v>
      </c>
      <c r="E74" s="50">
        <v>9255.99</v>
      </c>
      <c r="F74" s="50">
        <v>9255.99</v>
      </c>
      <c r="G74" s="50">
        <v>9270.17</v>
      </c>
      <c r="H74" s="50">
        <v>9270.16</v>
      </c>
      <c r="I74" s="50">
        <v>9270.18</v>
      </c>
    </row>
    <row r="75" spans="1:9" x14ac:dyDescent="0.25">
      <c r="A75" s="51" t="s">
        <v>763</v>
      </c>
      <c r="B75" s="52" t="s">
        <v>81</v>
      </c>
      <c r="C75" s="53">
        <v>9161.32</v>
      </c>
      <c r="D75" s="53">
        <v>9161.32</v>
      </c>
      <c r="E75" s="53">
        <v>9161.32</v>
      </c>
      <c r="F75" s="53">
        <v>9161.32</v>
      </c>
      <c r="G75" s="53">
        <v>9150.9699999999993</v>
      </c>
      <c r="H75" s="53">
        <v>9151.06</v>
      </c>
      <c r="I75" s="53">
        <v>9219.59</v>
      </c>
    </row>
    <row r="76" spans="1:9" x14ac:dyDescent="0.25">
      <c r="A76" s="48" t="s">
        <v>762</v>
      </c>
      <c r="B76" s="49" t="s">
        <v>73</v>
      </c>
      <c r="C76" s="50">
        <v>9088.44</v>
      </c>
      <c r="D76" s="50">
        <v>9088.44</v>
      </c>
      <c r="E76" s="50">
        <v>9088.44</v>
      </c>
      <c r="F76" s="50">
        <v>9088.44</v>
      </c>
      <c r="G76" s="50">
        <v>9107.26</v>
      </c>
      <c r="H76" s="50">
        <v>9104.64</v>
      </c>
      <c r="I76" s="50">
        <v>9107.5400000000009</v>
      </c>
    </row>
    <row r="77" spans="1:9" x14ac:dyDescent="0.25">
      <c r="A77" s="51" t="s">
        <v>761</v>
      </c>
      <c r="B77" s="52" t="s">
        <v>79</v>
      </c>
      <c r="C77" s="53">
        <v>9315.2099999999991</v>
      </c>
      <c r="D77" s="53">
        <v>9315.2099999999991</v>
      </c>
      <c r="E77" s="53">
        <v>9315.2099999999991</v>
      </c>
      <c r="F77" s="53">
        <v>9315.2099999999991</v>
      </c>
      <c r="G77" s="53">
        <v>9324.27</v>
      </c>
      <c r="H77" s="53">
        <v>9326.4</v>
      </c>
      <c r="I77" s="53">
        <v>9324.0400000000009</v>
      </c>
    </row>
    <row r="78" spans="1:9" x14ac:dyDescent="0.25">
      <c r="A78" s="48" t="s">
        <v>760</v>
      </c>
      <c r="B78" s="49" t="s">
        <v>78</v>
      </c>
      <c r="C78" s="50">
        <v>9262.69</v>
      </c>
      <c r="D78" s="50">
        <v>9262.69</v>
      </c>
      <c r="E78" s="50">
        <v>9262.69</v>
      </c>
      <c r="F78" s="50">
        <v>9262.69</v>
      </c>
      <c r="G78" s="50">
        <v>9252.86</v>
      </c>
      <c r="H78" s="50">
        <v>9252.7999999999993</v>
      </c>
      <c r="I78" s="50">
        <v>9252.69</v>
      </c>
    </row>
    <row r="79" spans="1:9" x14ac:dyDescent="0.25">
      <c r="A79" s="51" t="s">
        <v>759</v>
      </c>
      <c r="B79" s="52" t="s">
        <v>76</v>
      </c>
      <c r="C79" s="53">
        <v>9482.14</v>
      </c>
      <c r="D79" s="53">
        <v>9482.14</v>
      </c>
      <c r="E79" s="53">
        <v>9482.14</v>
      </c>
      <c r="F79" s="53">
        <v>9482.14</v>
      </c>
      <c r="G79" s="53">
        <v>9483.8700000000008</v>
      </c>
      <c r="H79" s="53">
        <v>9483.7900000000009</v>
      </c>
      <c r="I79" s="53">
        <v>9480.48</v>
      </c>
    </row>
    <row r="80" spans="1:9" x14ac:dyDescent="0.25">
      <c r="A80" s="48" t="s">
        <v>758</v>
      </c>
      <c r="B80" s="49" t="s">
        <v>74</v>
      </c>
      <c r="C80" s="50">
        <v>9385.73</v>
      </c>
      <c r="D80" s="50">
        <v>9385.73</v>
      </c>
      <c r="E80" s="50">
        <v>9385.73</v>
      </c>
      <c r="F80" s="50">
        <v>9385.73</v>
      </c>
      <c r="G80" s="50">
        <v>9239.2099999999991</v>
      </c>
      <c r="H80" s="50">
        <v>9240.2199999999993</v>
      </c>
      <c r="I80" s="50">
        <v>9239.18</v>
      </c>
    </row>
    <row r="81" spans="1:9" x14ac:dyDescent="0.25">
      <c r="A81" s="51" t="s">
        <v>757</v>
      </c>
      <c r="B81" s="52" t="s">
        <v>82</v>
      </c>
      <c r="C81" s="53">
        <v>9459.56</v>
      </c>
      <c r="D81" s="53">
        <v>9459.56</v>
      </c>
      <c r="E81" s="53">
        <v>9459.56</v>
      </c>
      <c r="F81" s="53">
        <v>9459.56</v>
      </c>
      <c r="G81" s="53">
        <v>9512.67</v>
      </c>
      <c r="H81" s="53">
        <v>9506.85</v>
      </c>
      <c r="I81" s="53">
        <v>9506.76</v>
      </c>
    </row>
    <row r="82" spans="1:9" x14ac:dyDescent="0.25">
      <c r="A82" s="48" t="s">
        <v>756</v>
      </c>
      <c r="B82" s="49" t="s">
        <v>75</v>
      </c>
      <c r="C82" s="50">
        <v>9242.5400000000009</v>
      </c>
      <c r="D82" s="50">
        <v>9242.5400000000009</v>
      </c>
      <c r="E82" s="50">
        <v>9242.5400000000009</v>
      </c>
      <c r="F82" s="50">
        <v>9242.5400000000009</v>
      </c>
      <c r="G82" s="50">
        <v>9226.3700000000008</v>
      </c>
      <c r="H82" s="50">
        <v>9225.48</v>
      </c>
      <c r="I82" s="50">
        <v>9225.56</v>
      </c>
    </row>
    <row r="83" spans="1:9" x14ac:dyDescent="0.25">
      <c r="A83" s="51" t="s">
        <v>755</v>
      </c>
      <c r="B83" s="52" t="s">
        <v>754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</row>
    <row r="84" spans="1:9" x14ac:dyDescent="0.25">
      <c r="A84" s="48" t="s">
        <v>753</v>
      </c>
      <c r="B84" s="49" t="s">
        <v>84</v>
      </c>
      <c r="C84" s="50">
        <v>9195.1299999999992</v>
      </c>
      <c r="D84" s="50">
        <v>9195.1299999999992</v>
      </c>
      <c r="E84" s="50">
        <v>9195.1299999999992</v>
      </c>
      <c r="F84" s="50">
        <v>9195.1299999999992</v>
      </c>
      <c r="G84" s="50">
        <v>9196.11</v>
      </c>
      <c r="H84" s="50">
        <v>9198.4500000000007</v>
      </c>
      <c r="I84" s="50">
        <v>9191.52</v>
      </c>
    </row>
    <row r="85" spans="1:9" x14ac:dyDescent="0.25">
      <c r="A85" s="51" t="s">
        <v>752</v>
      </c>
      <c r="B85" s="52" t="s">
        <v>87</v>
      </c>
      <c r="C85" s="53">
        <v>9260.82</v>
      </c>
      <c r="D85" s="53">
        <v>9260.82</v>
      </c>
      <c r="E85" s="53">
        <v>9260.82</v>
      </c>
      <c r="F85" s="53">
        <v>9260.82</v>
      </c>
      <c r="G85" s="53">
        <v>9255.7999999999993</v>
      </c>
      <c r="H85" s="53">
        <v>9256.6200000000008</v>
      </c>
      <c r="I85" s="53">
        <v>9232.2900000000009</v>
      </c>
    </row>
    <row r="86" spans="1:9" x14ac:dyDescent="0.25">
      <c r="A86" s="48" t="s">
        <v>751</v>
      </c>
      <c r="B86" s="49" t="s">
        <v>91</v>
      </c>
      <c r="C86" s="50">
        <v>9322.73</v>
      </c>
      <c r="D86" s="50">
        <v>9290.1200000000008</v>
      </c>
      <c r="E86" s="50">
        <v>9290.1200000000008</v>
      </c>
      <c r="F86" s="50">
        <v>9290.1200000000008</v>
      </c>
      <c r="G86" s="50">
        <v>9290.59</v>
      </c>
      <c r="H86" s="50">
        <v>9290.5499999999993</v>
      </c>
      <c r="I86" s="50">
        <v>9291.61</v>
      </c>
    </row>
    <row r="87" spans="1:9" x14ac:dyDescent="0.25">
      <c r="A87" s="51" t="s">
        <v>750</v>
      </c>
      <c r="B87" s="52" t="s">
        <v>89</v>
      </c>
      <c r="C87" s="53">
        <v>9493.67</v>
      </c>
      <c r="D87" s="53">
        <v>9493.67</v>
      </c>
      <c r="E87" s="53">
        <v>9493.67</v>
      </c>
      <c r="F87" s="53">
        <v>9493.67</v>
      </c>
      <c r="G87" s="53">
        <v>9559.76</v>
      </c>
      <c r="H87" s="53">
        <v>9558.73</v>
      </c>
      <c r="I87" s="53">
        <v>9555.61</v>
      </c>
    </row>
    <row r="88" spans="1:9" x14ac:dyDescent="0.25">
      <c r="A88" s="48" t="s">
        <v>749</v>
      </c>
      <c r="B88" s="49" t="s">
        <v>90</v>
      </c>
      <c r="C88" s="50">
        <v>9447.2000000000007</v>
      </c>
      <c r="D88" s="50">
        <v>9447.2000000000007</v>
      </c>
      <c r="E88" s="50">
        <v>9447.2000000000007</v>
      </c>
      <c r="F88" s="50">
        <v>9447.2000000000007</v>
      </c>
      <c r="G88" s="50">
        <v>9463.7000000000007</v>
      </c>
      <c r="H88" s="50">
        <v>9464.76</v>
      </c>
      <c r="I88" s="50">
        <v>9465.76</v>
      </c>
    </row>
    <row r="89" spans="1:9" x14ac:dyDescent="0.25">
      <c r="A89" s="51" t="s">
        <v>748</v>
      </c>
      <c r="B89" s="52" t="s">
        <v>86</v>
      </c>
      <c r="C89" s="53">
        <v>9450.19</v>
      </c>
      <c r="D89" s="53">
        <v>9450.19</v>
      </c>
      <c r="E89" s="53">
        <v>9450.19</v>
      </c>
      <c r="F89" s="53">
        <v>9450.19</v>
      </c>
      <c r="G89" s="53">
        <v>9278.0400000000009</v>
      </c>
      <c r="H89" s="53">
        <v>9277.98</v>
      </c>
      <c r="I89" s="53">
        <v>9272.6</v>
      </c>
    </row>
    <row r="90" spans="1:9" x14ac:dyDescent="0.25">
      <c r="A90" s="48" t="s">
        <v>747</v>
      </c>
      <c r="B90" s="49" t="s">
        <v>95</v>
      </c>
      <c r="C90" s="50">
        <v>9198.6</v>
      </c>
      <c r="D90" s="50">
        <v>9198.6</v>
      </c>
      <c r="E90" s="50">
        <v>9198.6</v>
      </c>
      <c r="F90" s="50">
        <v>9198.6</v>
      </c>
      <c r="G90" s="50">
        <v>9220.07</v>
      </c>
      <c r="H90" s="50">
        <v>9220</v>
      </c>
      <c r="I90" s="50">
        <v>9212.7800000000007</v>
      </c>
    </row>
    <row r="91" spans="1:9" x14ac:dyDescent="0.25">
      <c r="A91" s="51" t="s">
        <v>746</v>
      </c>
      <c r="B91" s="52" t="s">
        <v>88</v>
      </c>
      <c r="C91" s="53">
        <v>9273.5300000000007</v>
      </c>
      <c r="D91" s="53">
        <v>9273.5300000000007</v>
      </c>
      <c r="E91" s="53">
        <v>9273.5300000000007</v>
      </c>
      <c r="F91" s="53">
        <v>9273.5300000000007</v>
      </c>
      <c r="G91" s="53">
        <v>9334.52</v>
      </c>
      <c r="H91" s="53">
        <v>9340.15</v>
      </c>
      <c r="I91" s="53">
        <v>9316.07</v>
      </c>
    </row>
    <row r="92" spans="1:9" x14ac:dyDescent="0.25">
      <c r="A92" s="48" t="s">
        <v>745</v>
      </c>
      <c r="B92" s="49" t="s">
        <v>85</v>
      </c>
      <c r="C92" s="50">
        <v>10205.81</v>
      </c>
      <c r="D92" s="50">
        <v>10205.81</v>
      </c>
      <c r="E92" s="50">
        <v>10205.81</v>
      </c>
      <c r="F92" s="50">
        <v>10205.81</v>
      </c>
      <c r="G92" s="50">
        <v>10215.18</v>
      </c>
      <c r="H92" s="50">
        <v>10218.469999999999</v>
      </c>
      <c r="I92" s="50">
        <v>10223.26</v>
      </c>
    </row>
    <row r="93" spans="1:9" x14ac:dyDescent="0.25">
      <c r="A93" s="51" t="s">
        <v>744</v>
      </c>
      <c r="B93" s="52" t="s">
        <v>94</v>
      </c>
      <c r="C93" s="53">
        <v>9894.61</v>
      </c>
      <c r="D93" s="53">
        <v>9894.61</v>
      </c>
      <c r="E93" s="53">
        <v>9894.61</v>
      </c>
      <c r="F93" s="53">
        <v>9894.61</v>
      </c>
      <c r="G93" s="53">
        <v>9832.81</v>
      </c>
      <c r="H93" s="53">
        <v>9838.26</v>
      </c>
      <c r="I93" s="53">
        <v>9846.36</v>
      </c>
    </row>
    <row r="94" spans="1:9" x14ac:dyDescent="0.25">
      <c r="A94" s="48" t="s">
        <v>743</v>
      </c>
      <c r="B94" s="49" t="s">
        <v>96</v>
      </c>
      <c r="C94" s="50">
        <v>9275.8700000000008</v>
      </c>
      <c r="D94" s="50">
        <v>9275.8700000000008</v>
      </c>
      <c r="E94" s="50">
        <v>9275.8700000000008</v>
      </c>
      <c r="F94" s="50">
        <v>9275.8700000000008</v>
      </c>
      <c r="G94" s="50">
        <v>8736.5499999999993</v>
      </c>
      <c r="H94" s="50">
        <v>8733.3799999999992</v>
      </c>
      <c r="I94" s="50">
        <v>8746.15</v>
      </c>
    </row>
    <row r="95" spans="1:9" x14ac:dyDescent="0.25">
      <c r="A95" s="51" t="s">
        <v>742</v>
      </c>
      <c r="B95" s="52" t="s">
        <v>93</v>
      </c>
      <c r="C95" s="53">
        <v>9288.25</v>
      </c>
      <c r="D95" s="53">
        <v>9288.25</v>
      </c>
      <c r="E95" s="53">
        <v>9288.25</v>
      </c>
      <c r="F95" s="53">
        <v>9288.25</v>
      </c>
      <c r="G95" s="53">
        <v>8792.3700000000008</v>
      </c>
      <c r="H95" s="53">
        <v>8792.31</v>
      </c>
      <c r="I95" s="53">
        <v>8787.2199999999993</v>
      </c>
    </row>
    <row r="96" spans="1:9" x14ac:dyDescent="0.25">
      <c r="A96" s="48" t="s">
        <v>741</v>
      </c>
      <c r="B96" s="49" t="s">
        <v>92</v>
      </c>
      <c r="C96" s="50">
        <v>9355.44</v>
      </c>
      <c r="D96" s="50">
        <v>9355.44</v>
      </c>
      <c r="E96" s="50">
        <v>9355.44</v>
      </c>
      <c r="F96" s="50">
        <v>9355.44</v>
      </c>
      <c r="G96" s="50">
        <v>9409.6</v>
      </c>
      <c r="H96" s="50">
        <v>9410.2099999999991</v>
      </c>
      <c r="I96" s="50">
        <v>9411.81</v>
      </c>
    </row>
    <row r="97" spans="1:9" x14ac:dyDescent="0.25">
      <c r="A97" s="51" t="s">
        <v>740</v>
      </c>
      <c r="B97" s="52" t="s">
        <v>739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</row>
    <row r="98" spans="1:9" x14ac:dyDescent="0.25">
      <c r="A98" s="48" t="s">
        <v>738</v>
      </c>
      <c r="B98" s="49" t="s">
        <v>99</v>
      </c>
      <c r="C98" s="50">
        <v>10149.39</v>
      </c>
      <c r="D98" s="50">
        <v>10149.39</v>
      </c>
      <c r="E98" s="50">
        <v>10149.39</v>
      </c>
      <c r="F98" s="50">
        <v>10149.39</v>
      </c>
      <c r="G98" s="50">
        <v>10168.530000000001</v>
      </c>
      <c r="H98" s="50">
        <v>10166.57</v>
      </c>
      <c r="I98" s="50">
        <v>10165.48</v>
      </c>
    </row>
    <row r="99" spans="1:9" x14ac:dyDescent="0.25">
      <c r="A99" s="51" t="s">
        <v>737</v>
      </c>
      <c r="B99" s="52" t="s">
        <v>98</v>
      </c>
      <c r="C99" s="53">
        <v>10269.030000000001</v>
      </c>
      <c r="D99" s="53">
        <v>10269.030000000001</v>
      </c>
      <c r="E99" s="53">
        <v>10269.030000000001</v>
      </c>
      <c r="F99" s="53">
        <v>10269.030000000001</v>
      </c>
      <c r="G99" s="53">
        <v>9859.4500000000007</v>
      </c>
      <c r="H99" s="53">
        <v>9858.19</v>
      </c>
      <c r="I99" s="53">
        <v>10149.75</v>
      </c>
    </row>
    <row r="100" spans="1:9" x14ac:dyDescent="0.25">
      <c r="A100" s="48" t="s">
        <v>736</v>
      </c>
      <c r="B100" s="49" t="s">
        <v>100</v>
      </c>
      <c r="C100" s="50">
        <v>10469.5</v>
      </c>
      <c r="D100" s="50">
        <v>10469.5</v>
      </c>
      <c r="E100" s="50">
        <v>10469.5</v>
      </c>
      <c r="F100" s="50">
        <v>10469.5</v>
      </c>
      <c r="G100" s="50">
        <v>10494.76</v>
      </c>
      <c r="H100" s="50">
        <v>10494.76</v>
      </c>
      <c r="I100" s="50">
        <v>10494.81</v>
      </c>
    </row>
    <row r="101" spans="1:9" x14ac:dyDescent="0.25">
      <c r="A101" s="51" t="s">
        <v>735</v>
      </c>
      <c r="B101" s="52" t="s">
        <v>105</v>
      </c>
      <c r="C101" s="53">
        <v>9866.2000000000007</v>
      </c>
      <c r="D101" s="53">
        <v>9866.2000000000007</v>
      </c>
      <c r="E101" s="53">
        <v>9866.2000000000007</v>
      </c>
      <c r="F101" s="53">
        <v>9866.2000000000007</v>
      </c>
      <c r="G101" s="53">
        <v>9133.84</v>
      </c>
      <c r="H101" s="53">
        <v>9121.5400000000009</v>
      </c>
      <c r="I101" s="53">
        <v>9333.01</v>
      </c>
    </row>
    <row r="102" spans="1:9" x14ac:dyDescent="0.25">
      <c r="A102" s="48" t="s">
        <v>734</v>
      </c>
      <c r="B102" s="49" t="s">
        <v>102</v>
      </c>
      <c r="C102" s="50">
        <v>9483.8799999999992</v>
      </c>
      <c r="D102" s="50">
        <v>9483.8799999999992</v>
      </c>
      <c r="E102" s="50">
        <v>9483.8799999999992</v>
      </c>
      <c r="F102" s="50">
        <v>9483.8799999999992</v>
      </c>
      <c r="G102" s="50">
        <v>9655.18</v>
      </c>
      <c r="H102" s="50">
        <v>9643.18</v>
      </c>
      <c r="I102" s="50">
        <v>9643.26</v>
      </c>
    </row>
    <row r="103" spans="1:9" x14ac:dyDescent="0.25">
      <c r="A103" s="51" t="s">
        <v>733</v>
      </c>
      <c r="B103" s="52" t="s">
        <v>106</v>
      </c>
      <c r="C103" s="53">
        <v>9198.52</v>
      </c>
      <c r="D103" s="53">
        <v>9198.52</v>
      </c>
      <c r="E103" s="53">
        <v>9198.52</v>
      </c>
      <c r="F103" s="53">
        <v>9198.52</v>
      </c>
      <c r="G103" s="53">
        <v>9207.92</v>
      </c>
      <c r="H103" s="53">
        <v>9207.1299999999992</v>
      </c>
      <c r="I103" s="53">
        <v>9206.24</v>
      </c>
    </row>
    <row r="104" spans="1:9" x14ac:dyDescent="0.25">
      <c r="A104" s="48" t="s">
        <v>732</v>
      </c>
      <c r="B104" s="49" t="s">
        <v>103</v>
      </c>
      <c r="C104" s="50">
        <v>10100.14</v>
      </c>
      <c r="D104" s="50">
        <v>10100.14</v>
      </c>
      <c r="E104" s="50">
        <v>10100.14</v>
      </c>
      <c r="F104" s="50">
        <v>10100.14</v>
      </c>
      <c r="G104" s="50">
        <v>10218.370000000001</v>
      </c>
      <c r="H104" s="50">
        <v>10222.790000000001</v>
      </c>
      <c r="I104" s="50">
        <v>10224.91</v>
      </c>
    </row>
    <row r="105" spans="1:9" x14ac:dyDescent="0.25">
      <c r="A105" s="51" t="s">
        <v>731</v>
      </c>
      <c r="B105" s="52" t="s">
        <v>104</v>
      </c>
      <c r="C105" s="53">
        <v>9738.8700000000008</v>
      </c>
      <c r="D105" s="53">
        <v>9738.8700000000008</v>
      </c>
      <c r="E105" s="53">
        <v>9738.8700000000008</v>
      </c>
      <c r="F105" s="53">
        <v>9738.8700000000008</v>
      </c>
      <c r="G105" s="53">
        <v>9774.58</v>
      </c>
      <c r="H105" s="53">
        <v>9779.2900000000009</v>
      </c>
      <c r="I105" s="53">
        <v>9769.83</v>
      </c>
    </row>
    <row r="106" spans="1:9" x14ac:dyDescent="0.25">
      <c r="A106" s="48" t="s">
        <v>730</v>
      </c>
      <c r="B106" s="49" t="s">
        <v>120</v>
      </c>
      <c r="C106" s="50">
        <v>10544.65</v>
      </c>
      <c r="D106" s="50">
        <v>10544.65</v>
      </c>
      <c r="E106" s="50">
        <v>10544.65</v>
      </c>
      <c r="F106" s="50">
        <v>10544.65</v>
      </c>
      <c r="G106" s="50">
        <v>10524.77</v>
      </c>
      <c r="H106" s="50">
        <v>10524.7</v>
      </c>
      <c r="I106" s="50">
        <v>10523.42</v>
      </c>
    </row>
    <row r="107" spans="1:9" x14ac:dyDescent="0.25">
      <c r="A107" s="51" t="s">
        <v>729</v>
      </c>
      <c r="B107" s="52" t="s">
        <v>111</v>
      </c>
      <c r="C107" s="53">
        <v>10074.780000000001</v>
      </c>
      <c r="D107" s="53">
        <v>10074.780000000001</v>
      </c>
      <c r="E107" s="53">
        <v>10074.780000000001</v>
      </c>
      <c r="F107" s="53">
        <v>10074.780000000001</v>
      </c>
      <c r="G107" s="53">
        <v>10010.51</v>
      </c>
      <c r="H107" s="53">
        <v>10011.51</v>
      </c>
      <c r="I107" s="53">
        <v>10055.049999999999</v>
      </c>
    </row>
    <row r="108" spans="1:9" x14ac:dyDescent="0.25">
      <c r="A108" s="48" t="s">
        <v>728</v>
      </c>
      <c r="B108" s="49" t="s">
        <v>110</v>
      </c>
      <c r="C108" s="50">
        <v>10316.209999999999</v>
      </c>
      <c r="D108" s="50">
        <v>10316.209999999999</v>
      </c>
      <c r="E108" s="50">
        <v>10316.209999999999</v>
      </c>
      <c r="F108" s="50">
        <v>10316.209999999999</v>
      </c>
      <c r="G108" s="50">
        <v>10201.69</v>
      </c>
      <c r="H108" s="50">
        <v>10202.77</v>
      </c>
      <c r="I108" s="50">
        <v>10227.58</v>
      </c>
    </row>
    <row r="109" spans="1:9" x14ac:dyDescent="0.25">
      <c r="A109" s="51" t="s">
        <v>727</v>
      </c>
      <c r="B109" s="52" t="s">
        <v>116</v>
      </c>
      <c r="C109" s="53">
        <v>10351.11</v>
      </c>
      <c r="D109" s="53">
        <v>10351.11</v>
      </c>
      <c r="E109" s="53">
        <v>10351.11</v>
      </c>
      <c r="F109" s="53">
        <v>10351.11</v>
      </c>
      <c r="G109" s="53">
        <v>10187.209999999999</v>
      </c>
      <c r="H109" s="53">
        <v>10187.09</v>
      </c>
      <c r="I109" s="53">
        <v>10188.19</v>
      </c>
    </row>
    <row r="110" spans="1:9" x14ac:dyDescent="0.25">
      <c r="A110" s="48" t="s">
        <v>726</v>
      </c>
      <c r="B110" s="49" t="s">
        <v>112</v>
      </c>
      <c r="C110" s="50">
        <v>10482.74</v>
      </c>
      <c r="D110" s="50">
        <v>10482.74</v>
      </c>
      <c r="E110" s="50">
        <v>10482.74</v>
      </c>
      <c r="F110" s="50">
        <v>10482.74</v>
      </c>
      <c r="G110" s="50">
        <v>10470.19</v>
      </c>
      <c r="H110" s="50">
        <v>10471.31</v>
      </c>
      <c r="I110" s="50">
        <v>10493.63</v>
      </c>
    </row>
    <row r="111" spans="1:9" x14ac:dyDescent="0.25">
      <c r="A111" s="51" t="s">
        <v>725</v>
      </c>
      <c r="B111" s="52" t="s">
        <v>126</v>
      </c>
      <c r="C111" s="53">
        <v>9822.56</v>
      </c>
      <c r="D111" s="53">
        <v>9822.56</v>
      </c>
      <c r="E111" s="53">
        <v>9822.56</v>
      </c>
      <c r="F111" s="53">
        <v>9822.56</v>
      </c>
      <c r="G111" s="53">
        <v>9866.0300000000007</v>
      </c>
      <c r="H111" s="53">
        <v>9866.8700000000008</v>
      </c>
      <c r="I111" s="53">
        <v>9870.27</v>
      </c>
    </row>
    <row r="112" spans="1:9" x14ac:dyDescent="0.25">
      <c r="A112" s="48" t="s">
        <v>724</v>
      </c>
      <c r="B112" s="49" t="s">
        <v>118</v>
      </c>
      <c r="C112" s="50">
        <v>10507.85</v>
      </c>
      <c r="D112" s="50">
        <v>10507.85</v>
      </c>
      <c r="E112" s="50">
        <v>10507.85</v>
      </c>
      <c r="F112" s="50">
        <v>10507.85</v>
      </c>
      <c r="G112" s="50">
        <v>10436.23</v>
      </c>
      <c r="H112" s="50">
        <v>10436.15</v>
      </c>
      <c r="I112" s="50">
        <v>10431.24</v>
      </c>
    </row>
    <row r="113" spans="1:9" x14ac:dyDescent="0.25">
      <c r="A113" s="51" t="s">
        <v>723</v>
      </c>
      <c r="B113" s="52" t="s">
        <v>122</v>
      </c>
      <c r="C113" s="53">
        <v>10087.92</v>
      </c>
      <c r="D113" s="53">
        <v>10087.92</v>
      </c>
      <c r="E113" s="53">
        <v>10087.92</v>
      </c>
      <c r="F113" s="53">
        <v>10087.92</v>
      </c>
      <c r="G113" s="53">
        <v>9983.1299999999992</v>
      </c>
      <c r="H113" s="53">
        <v>9976.61</v>
      </c>
      <c r="I113" s="53">
        <v>9963.01</v>
      </c>
    </row>
    <row r="114" spans="1:9" x14ac:dyDescent="0.25">
      <c r="A114" s="48" t="s">
        <v>722</v>
      </c>
      <c r="B114" s="49" t="s">
        <v>109</v>
      </c>
      <c r="C114" s="50">
        <v>10389.14</v>
      </c>
      <c r="D114" s="50">
        <v>10389.14</v>
      </c>
      <c r="E114" s="50">
        <v>10389.14</v>
      </c>
      <c r="F114" s="50">
        <v>10389.14</v>
      </c>
      <c r="G114" s="50">
        <v>10123.69</v>
      </c>
      <c r="H114" s="50">
        <v>10123.61</v>
      </c>
      <c r="I114" s="50">
        <v>10297.4</v>
      </c>
    </row>
    <row r="115" spans="1:9" x14ac:dyDescent="0.25">
      <c r="A115" s="51" t="s">
        <v>721</v>
      </c>
      <c r="B115" s="52" t="s">
        <v>125</v>
      </c>
      <c r="C115" s="53">
        <v>10459.219999999999</v>
      </c>
      <c r="D115" s="53">
        <v>10459.219999999999</v>
      </c>
      <c r="E115" s="53">
        <v>10459.219999999999</v>
      </c>
      <c r="F115" s="53">
        <v>10459.219999999999</v>
      </c>
      <c r="G115" s="53">
        <v>10473.42</v>
      </c>
      <c r="H115" s="53">
        <v>10473.36</v>
      </c>
      <c r="I115" s="53">
        <v>10473.290000000001</v>
      </c>
    </row>
    <row r="116" spans="1:9" x14ac:dyDescent="0.25">
      <c r="A116" s="48" t="s">
        <v>720</v>
      </c>
      <c r="B116" s="49" t="s">
        <v>119</v>
      </c>
      <c r="C116" s="50">
        <v>10462.39</v>
      </c>
      <c r="D116" s="50">
        <v>10462.39</v>
      </c>
      <c r="E116" s="50">
        <v>10462.39</v>
      </c>
      <c r="F116" s="50">
        <v>10462.39</v>
      </c>
      <c r="G116" s="50">
        <v>10493</v>
      </c>
      <c r="H116" s="50">
        <v>10492.9</v>
      </c>
      <c r="I116" s="50">
        <v>10493.99</v>
      </c>
    </row>
    <row r="117" spans="1:9" x14ac:dyDescent="0.25">
      <c r="A117" s="51" t="s">
        <v>719</v>
      </c>
      <c r="B117" s="52" t="s">
        <v>108</v>
      </c>
      <c r="C117" s="53">
        <v>10275.89</v>
      </c>
      <c r="D117" s="53">
        <v>10275.89</v>
      </c>
      <c r="E117" s="53">
        <v>10275.89</v>
      </c>
      <c r="F117" s="53">
        <v>10275.89</v>
      </c>
      <c r="G117" s="53">
        <v>10213.67</v>
      </c>
      <c r="H117" s="53">
        <v>10215.58</v>
      </c>
      <c r="I117" s="53">
        <v>10199.24</v>
      </c>
    </row>
    <row r="118" spans="1:9" x14ac:dyDescent="0.25">
      <c r="A118" s="48" t="s">
        <v>718</v>
      </c>
      <c r="B118" s="49" t="s">
        <v>124</v>
      </c>
      <c r="C118" s="50">
        <v>10710.34</v>
      </c>
      <c r="D118" s="50">
        <v>10710.34</v>
      </c>
      <c r="E118" s="50">
        <v>10710.34</v>
      </c>
      <c r="F118" s="50">
        <v>10710.34</v>
      </c>
      <c r="G118" s="50">
        <v>10691.74</v>
      </c>
      <c r="H118" s="50">
        <v>10694.04</v>
      </c>
      <c r="I118" s="50">
        <v>10695.09</v>
      </c>
    </row>
    <row r="119" spans="1:9" x14ac:dyDescent="0.25">
      <c r="A119" s="51" t="s">
        <v>717</v>
      </c>
      <c r="B119" s="52" t="s">
        <v>123</v>
      </c>
      <c r="C119" s="53">
        <v>10493.2</v>
      </c>
      <c r="D119" s="53">
        <v>10493.2</v>
      </c>
      <c r="E119" s="53">
        <v>10493.2</v>
      </c>
      <c r="F119" s="53">
        <v>10493.2</v>
      </c>
      <c r="G119" s="53">
        <v>10474.4</v>
      </c>
      <c r="H119" s="53">
        <v>10475.459999999999</v>
      </c>
      <c r="I119" s="53">
        <v>10476.59</v>
      </c>
    </row>
    <row r="120" spans="1:9" x14ac:dyDescent="0.25">
      <c r="A120" s="48" t="s">
        <v>716</v>
      </c>
      <c r="B120" s="49" t="s">
        <v>113</v>
      </c>
      <c r="C120" s="50">
        <v>10404.540000000001</v>
      </c>
      <c r="D120" s="50">
        <v>10404.540000000001</v>
      </c>
      <c r="E120" s="50">
        <v>10404.540000000001</v>
      </c>
      <c r="F120" s="50">
        <v>10404.540000000001</v>
      </c>
      <c r="G120" s="50">
        <v>10430.65</v>
      </c>
      <c r="H120" s="50">
        <v>10431.74</v>
      </c>
      <c r="I120" s="50">
        <v>10432.85</v>
      </c>
    </row>
    <row r="121" spans="1:9" x14ac:dyDescent="0.25">
      <c r="A121" s="51" t="s">
        <v>715</v>
      </c>
      <c r="B121" s="52" t="s">
        <v>121</v>
      </c>
      <c r="C121" s="53">
        <v>10456.209999999999</v>
      </c>
      <c r="D121" s="53">
        <v>10456.209999999999</v>
      </c>
      <c r="E121" s="53">
        <v>10456.209999999999</v>
      </c>
      <c r="F121" s="53">
        <v>10456.209999999999</v>
      </c>
      <c r="G121" s="53">
        <v>10323.18</v>
      </c>
      <c r="H121" s="53">
        <v>10323.07</v>
      </c>
      <c r="I121" s="53">
        <v>10375.84</v>
      </c>
    </row>
    <row r="122" spans="1:9" x14ac:dyDescent="0.25">
      <c r="A122" s="48" t="s">
        <v>714</v>
      </c>
      <c r="B122" s="49" t="s">
        <v>115</v>
      </c>
      <c r="C122" s="50">
        <v>10480.01</v>
      </c>
      <c r="D122" s="50">
        <v>10480.01</v>
      </c>
      <c r="E122" s="50">
        <v>10480.01</v>
      </c>
      <c r="F122" s="50">
        <v>10480.01</v>
      </c>
      <c r="G122" s="50">
        <v>10463.86</v>
      </c>
      <c r="H122" s="50">
        <v>10464.94</v>
      </c>
      <c r="I122" s="50">
        <v>10458.82</v>
      </c>
    </row>
    <row r="123" spans="1:9" x14ac:dyDescent="0.25">
      <c r="A123" s="51" t="s">
        <v>713</v>
      </c>
      <c r="B123" s="52" t="s">
        <v>114</v>
      </c>
      <c r="C123" s="53">
        <v>10485.02</v>
      </c>
      <c r="D123" s="53">
        <v>10485.02</v>
      </c>
      <c r="E123" s="53">
        <v>10485.02</v>
      </c>
      <c r="F123" s="53">
        <v>10485.02</v>
      </c>
      <c r="G123" s="53">
        <v>10498.51</v>
      </c>
      <c r="H123" s="53">
        <v>10499.61</v>
      </c>
      <c r="I123" s="53">
        <v>10501.56</v>
      </c>
    </row>
    <row r="124" spans="1:9" x14ac:dyDescent="0.25">
      <c r="A124" s="48" t="s">
        <v>712</v>
      </c>
      <c r="B124" s="49" t="s">
        <v>117</v>
      </c>
      <c r="C124" s="50">
        <v>10510.8</v>
      </c>
      <c r="D124" s="50">
        <v>10510.8</v>
      </c>
      <c r="E124" s="50">
        <v>10510.8</v>
      </c>
      <c r="F124" s="50">
        <v>10510.8</v>
      </c>
      <c r="G124" s="50">
        <v>10473.780000000001</v>
      </c>
      <c r="H124" s="50">
        <v>10474.9</v>
      </c>
      <c r="I124" s="50">
        <v>10474.83</v>
      </c>
    </row>
    <row r="125" spans="1:9" x14ac:dyDescent="0.25">
      <c r="A125" s="51" t="s">
        <v>711</v>
      </c>
      <c r="B125" s="52" t="s">
        <v>710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</row>
    <row r="126" spans="1:9" x14ac:dyDescent="0.25">
      <c r="A126" s="48" t="s">
        <v>709</v>
      </c>
      <c r="B126" s="49" t="s">
        <v>708</v>
      </c>
      <c r="C126" s="50">
        <v>9852.0400000000009</v>
      </c>
      <c r="D126" s="50">
        <v>9852.0400000000009</v>
      </c>
      <c r="E126" s="50">
        <v>9852.0400000000009</v>
      </c>
      <c r="F126" s="50">
        <v>9852.0400000000009</v>
      </c>
      <c r="G126" s="50">
        <v>9852.0400000000009</v>
      </c>
      <c r="H126" s="50">
        <v>9852.0400000000009</v>
      </c>
      <c r="I126" s="50">
        <v>9852.0400000000009</v>
      </c>
    </row>
    <row r="127" spans="1:9" x14ac:dyDescent="0.25">
      <c r="A127" s="51" t="s">
        <v>707</v>
      </c>
      <c r="B127" s="52" t="s">
        <v>706</v>
      </c>
      <c r="C127" s="53">
        <v>10432.870000000001</v>
      </c>
      <c r="D127" s="53">
        <v>10432.870000000001</v>
      </c>
      <c r="E127" s="53">
        <v>10432.870000000001</v>
      </c>
      <c r="F127" s="53">
        <v>10432.870000000001</v>
      </c>
      <c r="G127" s="53">
        <v>10469.65</v>
      </c>
      <c r="H127" s="53">
        <v>10470.629999999999</v>
      </c>
      <c r="I127" s="53">
        <v>10471.9</v>
      </c>
    </row>
    <row r="128" spans="1:9" x14ac:dyDescent="0.25">
      <c r="A128" s="48" t="s">
        <v>705</v>
      </c>
      <c r="B128" s="49" t="s">
        <v>704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</row>
    <row r="129" spans="1:9" x14ac:dyDescent="0.25">
      <c r="A129" s="51" t="s">
        <v>703</v>
      </c>
      <c r="B129" s="52" t="s">
        <v>702</v>
      </c>
      <c r="C129" s="53">
        <v>9650.51</v>
      </c>
      <c r="D129" s="53">
        <v>9650.51</v>
      </c>
      <c r="E129" s="53">
        <v>9650.51</v>
      </c>
      <c r="F129" s="53">
        <v>9650.51</v>
      </c>
      <c r="G129" s="53">
        <v>9642.2999999999993</v>
      </c>
      <c r="H129" s="53">
        <v>9642.36</v>
      </c>
      <c r="I129" s="53">
        <v>9642.2199999999993</v>
      </c>
    </row>
    <row r="130" spans="1:9" x14ac:dyDescent="0.25">
      <c r="A130" s="48" t="s">
        <v>701</v>
      </c>
      <c r="B130" s="49" t="s">
        <v>700</v>
      </c>
      <c r="C130" s="50">
        <v>9400.67</v>
      </c>
      <c r="D130" s="50">
        <v>9400.67</v>
      </c>
      <c r="E130" s="50">
        <v>9400.67</v>
      </c>
      <c r="F130" s="50">
        <v>9400.67</v>
      </c>
      <c r="G130" s="50">
        <v>9400.67</v>
      </c>
      <c r="H130" s="50">
        <v>9401.8799999999992</v>
      </c>
      <c r="I130" s="50">
        <v>9401.8799999999992</v>
      </c>
    </row>
    <row r="131" spans="1:9" x14ac:dyDescent="0.25">
      <c r="A131" s="51" t="s">
        <v>699</v>
      </c>
      <c r="B131" s="52" t="s">
        <v>698</v>
      </c>
      <c r="C131" s="53">
        <v>9610.27</v>
      </c>
      <c r="D131" s="53">
        <v>9610.27</v>
      </c>
      <c r="E131" s="53">
        <v>9610.27</v>
      </c>
      <c r="F131" s="53">
        <v>9610.27</v>
      </c>
      <c r="G131" s="53">
        <v>9631.1299999999992</v>
      </c>
      <c r="H131" s="53">
        <v>9627.66</v>
      </c>
      <c r="I131" s="53">
        <v>9627.17</v>
      </c>
    </row>
    <row r="132" spans="1:9" x14ac:dyDescent="0.25">
      <c r="A132" s="48" t="s">
        <v>697</v>
      </c>
      <c r="B132" s="49" t="s">
        <v>696</v>
      </c>
      <c r="C132" s="50">
        <v>11703.7</v>
      </c>
      <c r="D132" s="50">
        <v>11703.7</v>
      </c>
      <c r="E132" s="50">
        <v>11703.7</v>
      </c>
      <c r="F132" s="50">
        <v>11703.7</v>
      </c>
      <c r="G132" s="50">
        <v>10473.709999999999</v>
      </c>
      <c r="H132" s="50">
        <v>10476.629999999999</v>
      </c>
      <c r="I132" s="50">
        <v>10826.57</v>
      </c>
    </row>
    <row r="133" spans="1:9" x14ac:dyDescent="0.25">
      <c r="A133" s="51" t="s">
        <v>695</v>
      </c>
      <c r="B133" s="52" t="s">
        <v>694</v>
      </c>
      <c r="C133" s="53">
        <v>12578.21</v>
      </c>
      <c r="D133" s="53">
        <v>12578.21</v>
      </c>
      <c r="E133" s="53">
        <v>12578.21</v>
      </c>
      <c r="F133" s="53">
        <v>12578.21</v>
      </c>
      <c r="G133" s="53">
        <v>12578.21</v>
      </c>
      <c r="H133" s="53">
        <v>12578.21</v>
      </c>
      <c r="I133" s="53">
        <v>12578.21</v>
      </c>
    </row>
    <row r="134" spans="1:9" x14ac:dyDescent="0.25">
      <c r="A134" s="48" t="s">
        <v>693</v>
      </c>
      <c r="B134" s="49" t="s">
        <v>692</v>
      </c>
      <c r="C134" s="50">
        <v>9852.0400000000009</v>
      </c>
      <c r="D134" s="50">
        <v>9852.0400000000009</v>
      </c>
      <c r="E134" s="50">
        <v>9852.0400000000009</v>
      </c>
      <c r="F134" s="50">
        <v>9852.0400000000009</v>
      </c>
      <c r="G134" s="50">
        <v>9852.0400000000009</v>
      </c>
      <c r="H134" s="50">
        <v>9852.0400000000009</v>
      </c>
      <c r="I134" s="50">
        <v>9852.0400000000009</v>
      </c>
    </row>
    <row r="135" spans="1:9" x14ac:dyDescent="0.25">
      <c r="A135" s="51" t="s">
        <v>691</v>
      </c>
      <c r="B135" s="52" t="s">
        <v>690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</row>
    <row r="136" spans="1:9" x14ac:dyDescent="0.25">
      <c r="A136" s="48" t="s">
        <v>689</v>
      </c>
      <c r="B136" s="49" t="s">
        <v>688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</row>
    <row r="137" spans="1:9" x14ac:dyDescent="0.25">
      <c r="A137" s="51" t="s">
        <v>687</v>
      </c>
      <c r="B137" s="52" t="s">
        <v>686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</row>
    <row r="138" spans="1:9" x14ac:dyDescent="0.25">
      <c r="A138" s="48" t="s">
        <v>685</v>
      </c>
      <c r="B138" s="49" t="s">
        <v>684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</row>
    <row r="139" spans="1:9" x14ac:dyDescent="0.25">
      <c r="A139" s="51" t="s">
        <v>683</v>
      </c>
      <c r="B139" s="52" t="s">
        <v>682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</row>
    <row r="140" spans="1:9" x14ac:dyDescent="0.25">
      <c r="A140" s="48" t="s">
        <v>681</v>
      </c>
      <c r="B140" s="49" t="s">
        <v>680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</row>
    <row r="141" spans="1:9" x14ac:dyDescent="0.25">
      <c r="A141" s="51" t="s">
        <v>679</v>
      </c>
      <c r="B141" s="52" t="s">
        <v>678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</row>
    <row r="142" spans="1:9" x14ac:dyDescent="0.25">
      <c r="A142" s="48" t="s">
        <v>677</v>
      </c>
      <c r="B142" s="49" t="s">
        <v>676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</row>
    <row r="143" spans="1:9" x14ac:dyDescent="0.25">
      <c r="A143" s="51" t="s">
        <v>675</v>
      </c>
      <c r="B143" s="52" t="s">
        <v>674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</row>
    <row r="144" spans="1:9" x14ac:dyDescent="0.25">
      <c r="A144" s="48" t="s">
        <v>673</v>
      </c>
      <c r="B144" s="49" t="s">
        <v>672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</row>
    <row r="145" spans="1:9" x14ac:dyDescent="0.25">
      <c r="A145" s="51" t="s">
        <v>671</v>
      </c>
      <c r="B145" s="52" t="s">
        <v>129</v>
      </c>
      <c r="C145" s="53">
        <v>10559.01</v>
      </c>
      <c r="D145" s="53">
        <v>10559.01</v>
      </c>
      <c r="E145" s="53">
        <v>10559.01</v>
      </c>
      <c r="F145" s="53">
        <v>10559.01</v>
      </c>
      <c r="G145" s="53">
        <v>10528.93</v>
      </c>
      <c r="H145" s="53">
        <v>10530.1</v>
      </c>
      <c r="I145" s="53">
        <v>10528.87</v>
      </c>
    </row>
    <row r="146" spans="1:9" x14ac:dyDescent="0.25">
      <c r="A146" s="48" t="s">
        <v>670</v>
      </c>
      <c r="B146" s="49" t="s">
        <v>128</v>
      </c>
      <c r="C146" s="50">
        <v>10364.86</v>
      </c>
      <c r="D146" s="50">
        <v>10364.86</v>
      </c>
      <c r="E146" s="50">
        <v>10364.86</v>
      </c>
      <c r="F146" s="50">
        <v>10364.86</v>
      </c>
      <c r="G146" s="50">
        <v>10386.32</v>
      </c>
      <c r="H146" s="50">
        <v>10387.469999999999</v>
      </c>
      <c r="I146" s="50">
        <v>10392.19</v>
      </c>
    </row>
    <row r="147" spans="1:9" x14ac:dyDescent="0.25">
      <c r="A147" s="51" t="s">
        <v>669</v>
      </c>
      <c r="B147" s="52" t="s">
        <v>131</v>
      </c>
      <c r="C147" s="53">
        <v>10432.870000000001</v>
      </c>
      <c r="D147" s="53">
        <v>10432.870000000001</v>
      </c>
      <c r="E147" s="53">
        <v>10432.870000000001</v>
      </c>
      <c r="F147" s="53">
        <v>10432.870000000001</v>
      </c>
      <c r="G147" s="53">
        <v>10437.709999999999</v>
      </c>
      <c r="H147" s="53">
        <v>10438.81</v>
      </c>
      <c r="I147" s="53">
        <v>10439.9</v>
      </c>
    </row>
    <row r="148" spans="1:9" x14ac:dyDescent="0.25">
      <c r="A148" s="48" t="s">
        <v>668</v>
      </c>
      <c r="B148" s="49" t="s">
        <v>130</v>
      </c>
      <c r="C148" s="50">
        <v>10457.629999999999</v>
      </c>
      <c r="D148" s="50">
        <v>10457.629999999999</v>
      </c>
      <c r="E148" s="50">
        <v>10457.629999999999</v>
      </c>
      <c r="F148" s="50">
        <v>10457.629999999999</v>
      </c>
      <c r="G148" s="50">
        <v>10476.549999999999</v>
      </c>
      <c r="H148" s="50">
        <v>10481.14</v>
      </c>
      <c r="I148" s="50">
        <v>10483.31</v>
      </c>
    </row>
    <row r="149" spans="1:9" x14ac:dyDescent="0.25">
      <c r="A149" s="51" t="s">
        <v>667</v>
      </c>
      <c r="B149" s="52" t="s">
        <v>132</v>
      </c>
      <c r="C149" s="53">
        <v>10491.88</v>
      </c>
      <c r="D149" s="53">
        <v>10491.88</v>
      </c>
      <c r="E149" s="53">
        <v>10491.88</v>
      </c>
      <c r="F149" s="53">
        <v>10491.88</v>
      </c>
      <c r="G149" s="53">
        <v>10373.459999999999</v>
      </c>
      <c r="H149" s="53">
        <v>10374.51</v>
      </c>
      <c r="I149" s="53">
        <v>10515.83</v>
      </c>
    </row>
    <row r="150" spans="1:9" x14ac:dyDescent="0.25">
      <c r="A150" s="48" t="s">
        <v>666</v>
      </c>
      <c r="B150" s="49" t="s">
        <v>665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</row>
    <row r="151" spans="1:9" x14ac:dyDescent="0.25">
      <c r="A151" s="51" t="s">
        <v>664</v>
      </c>
      <c r="B151" s="52" t="s">
        <v>663</v>
      </c>
      <c r="C151" s="53">
        <v>11053.5</v>
      </c>
      <c r="D151" s="53">
        <v>11053.5</v>
      </c>
      <c r="E151" s="53">
        <v>11053.5</v>
      </c>
      <c r="F151" s="53">
        <v>11053.5</v>
      </c>
      <c r="G151" s="53">
        <v>11126.59</v>
      </c>
      <c r="H151" s="53">
        <v>11120.09</v>
      </c>
      <c r="I151" s="53">
        <v>11118.88</v>
      </c>
    </row>
    <row r="152" spans="1:9" x14ac:dyDescent="0.25">
      <c r="A152" s="48" t="s">
        <v>662</v>
      </c>
      <c r="B152" s="49" t="s">
        <v>661</v>
      </c>
      <c r="C152" s="50">
        <v>9664.67</v>
      </c>
      <c r="D152" s="50">
        <v>9664.67</v>
      </c>
      <c r="E152" s="50">
        <v>9664.67</v>
      </c>
      <c r="F152" s="50">
        <v>9664.67</v>
      </c>
      <c r="G152" s="50">
        <v>9692.99</v>
      </c>
      <c r="H152" s="50">
        <v>9696.51</v>
      </c>
      <c r="I152" s="50">
        <v>9693.61</v>
      </c>
    </row>
    <row r="153" spans="1:9" x14ac:dyDescent="0.25">
      <c r="A153" s="51" t="s">
        <v>660</v>
      </c>
      <c r="B153" s="52" t="s">
        <v>659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</row>
    <row r="154" spans="1:9" x14ac:dyDescent="0.25">
      <c r="A154" s="48" t="s">
        <v>658</v>
      </c>
      <c r="B154" s="49" t="s">
        <v>135</v>
      </c>
      <c r="C154" s="50">
        <v>9586.91</v>
      </c>
      <c r="D154" s="50">
        <v>9586.91</v>
      </c>
      <c r="E154" s="50">
        <v>9586.91</v>
      </c>
      <c r="F154" s="50">
        <v>9586.91</v>
      </c>
      <c r="G154" s="50">
        <v>9012.56</v>
      </c>
      <c r="H154" s="50">
        <v>9012.56</v>
      </c>
      <c r="I154" s="50">
        <v>9012.56</v>
      </c>
    </row>
    <row r="155" spans="1:9" x14ac:dyDescent="0.25">
      <c r="A155" s="51" t="s">
        <v>657</v>
      </c>
      <c r="B155" s="52" t="s">
        <v>136</v>
      </c>
      <c r="C155" s="53">
        <v>8993.98</v>
      </c>
      <c r="D155" s="53">
        <v>8993.98</v>
      </c>
      <c r="E155" s="53">
        <v>8993.98</v>
      </c>
      <c r="F155" s="53">
        <v>8993.98</v>
      </c>
      <c r="G155" s="53">
        <v>9057.76</v>
      </c>
      <c r="H155" s="53">
        <v>9054.7099999999991</v>
      </c>
      <c r="I155" s="53">
        <v>9056.34</v>
      </c>
    </row>
    <row r="156" spans="1:9" x14ac:dyDescent="0.25">
      <c r="A156" s="48" t="s">
        <v>656</v>
      </c>
      <c r="B156" s="49" t="s">
        <v>139</v>
      </c>
      <c r="C156" s="50">
        <v>9584.56</v>
      </c>
      <c r="D156" s="50">
        <v>9584.56</v>
      </c>
      <c r="E156" s="50">
        <v>9584.56</v>
      </c>
      <c r="F156" s="50">
        <v>9584.56</v>
      </c>
      <c r="G156" s="50">
        <v>9032.2800000000007</v>
      </c>
      <c r="H156" s="50">
        <v>9034.2199999999993</v>
      </c>
      <c r="I156" s="50">
        <v>9043.59</v>
      </c>
    </row>
    <row r="157" spans="1:9" x14ac:dyDescent="0.25">
      <c r="A157" s="51" t="s">
        <v>655</v>
      </c>
      <c r="B157" s="52" t="s">
        <v>137</v>
      </c>
      <c r="C157" s="53">
        <v>9262.6</v>
      </c>
      <c r="D157" s="53">
        <v>9262.6</v>
      </c>
      <c r="E157" s="53">
        <v>9262.6</v>
      </c>
      <c r="F157" s="53">
        <v>9262.6</v>
      </c>
      <c r="G157" s="53">
        <v>9241.23</v>
      </c>
      <c r="H157" s="53">
        <v>9246.58</v>
      </c>
      <c r="I157" s="53">
        <v>9250.31</v>
      </c>
    </row>
    <row r="158" spans="1:9" x14ac:dyDescent="0.25">
      <c r="A158" s="48" t="s">
        <v>654</v>
      </c>
      <c r="B158" s="49" t="s">
        <v>138</v>
      </c>
      <c r="C158" s="50">
        <v>9258.6200000000008</v>
      </c>
      <c r="D158" s="50">
        <v>9258.6200000000008</v>
      </c>
      <c r="E158" s="50">
        <v>9258.6200000000008</v>
      </c>
      <c r="F158" s="50">
        <v>9258.6200000000008</v>
      </c>
      <c r="G158" s="50">
        <v>8938.4</v>
      </c>
      <c r="H158" s="50">
        <v>8939.11</v>
      </c>
      <c r="I158" s="50">
        <v>8946.3799999999992</v>
      </c>
    </row>
    <row r="159" spans="1:9" x14ac:dyDescent="0.25">
      <c r="A159" s="51" t="s">
        <v>653</v>
      </c>
      <c r="B159" s="52" t="s">
        <v>134</v>
      </c>
      <c r="C159" s="53">
        <v>9179.49</v>
      </c>
      <c r="D159" s="53">
        <v>9179.49</v>
      </c>
      <c r="E159" s="53">
        <v>9179.49</v>
      </c>
      <c r="F159" s="53">
        <v>9179.49</v>
      </c>
      <c r="G159" s="53">
        <v>9259.19</v>
      </c>
      <c r="H159" s="53">
        <v>9260.17</v>
      </c>
      <c r="I159" s="53">
        <v>9250.7900000000009</v>
      </c>
    </row>
    <row r="160" spans="1:9" x14ac:dyDescent="0.25">
      <c r="A160" s="48" t="s">
        <v>652</v>
      </c>
      <c r="B160" s="49" t="s">
        <v>651</v>
      </c>
      <c r="C160" s="50">
        <v>0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</row>
    <row r="161" spans="1:9" x14ac:dyDescent="0.25">
      <c r="A161" s="51" t="s">
        <v>650</v>
      </c>
      <c r="B161" s="52" t="s">
        <v>150</v>
      </c>
      <c r="C161" s="53">
        <v>9288.9599999999991</v>
      </c>
      <c r="D161" s="53">
        <v>9288.9599999999991</v>
      </c>
      <c r="E161" s="53">
        <v>9288.9599999999991</v>
      </c>
      <c r="F161" s="53">
        <v>9288.9599999999991</v>
      </c>
      <c r="G161" s="53">
        <v>9358.07</v>
      </c>
      <c r="H161" s="53">
        <v>9366.7199999999993</v>
      </c>
      <c r="I161" s="53">
        <v>9375.6200000000008</v>
      </c>
    </row>
    <row r="162" spans="1:9" x14ac:dyDescent="0.25">
      <c r="A162" s="48" t="s">
        <v>649</v>
      </c>
      <c r="B162" s="49" t="s">
        <v>141</v>
      </c>
      <c r="C162" s="50">
        <v>9299.4599999999991</v>
      </c>
      <c r="D162" s="50">
        <v>9299.4599999999991</v>
      </c>
      <c r="E162" s="50">
        <v>9299.4599999999991</v>
      </c>
      <c r="F162" s="50">
        <v>9299.4599999999991</v>
      </c>
      <c r="G162" s="50">
        <v>9340.61</v>
      </c>
      <c r="H162" s="50">
        <v>9343.2999999999993</v>
      </c>
      <c r="I162" s="50">
        <v>9344.68</v>
      </c>
    </row>
    <row r="163" spans="1:9" x14ac:dyDescent="0.25">
      <c r="A163" s="51" t="s">
        <v>648</v>
      </c>
      <c r="B163" s="52" t="s">
        <v>142</v>
      </c>
      <c r="C163" s="53">
        <v>9737.67</v>
      </c>
      <c r="D163" s="53">
        <v>9737.67</v>
      </c>
      <c r="E163" s="53">
        <v>9737.67</v>
      </c>
      <c r="F163" s="53">
        <v>9737.67</v>
      </c>
      <c r="G163" s="53">
        <v>9684.3799999999992</v>
      </c>
      <c r="H163" s="53">
        <v>9685.2000000000007</v>
      </c>
      <c r="I163" s="53">
        <v>9685.4699999999993</v>
      </c>
    </row>
    <row r="164" spans="1:9" x14ac:dyDescent="0.25">
      <c r="A164" s="48" t="s">
        <v>647</v>
      </c>
      <c r="B164" s="49" t="s">
        <v>148</v>
      </c>
      <c r="C164" s="50">
        <v>9254.02</v>
      </c>
      <c r="D164" s="50">
        <v>9254.02</v>
      </c>
      <c r="E164" s="50">
        <v>9254.02</v>
      </c>
      <c r="F164" s="50">
        <v>9254.02</v>
      </c>
      <c r="G164" s="50">
        <v>9266.02</v>
      </c>
      <c r="H164" s="50">
        <v>9272.4599999999991</v>
      </c>
      <c r="I164" s="50">
        <v>9274.5400000000009</v>
      </c>
    </row>
    <row r="165" spans="1:9" x14ac:dyDescent="0.25">
      <c r="A165" s="51" t="s">
        <v>646</v>
      </c>
      <c r="B165" s="52" t="s">
        <v>143</v>
      </c>
      <c r="C165" s="53">
        <v>9197.9500000000007</v>
      </c>
      <c r="D165" s="53">
        <v>9197.9500000000007</v>
      </c>
      <c r="E165" s="53">
        <v>9197.9500000000007</v>
      </c>
      <c r="F165" s="53">
        <v>9197.9500000000007</v>
      </c>
      <c r="G165" s="53">
        <v>9312.34</v>
      </c>
      <c r="H165" s="53">
        <v>9316.26</v>
      </c>
      <c r="I165" s="53">
        <v>9318.44</v>
      </c>
    </row>
    <row r="166" spans="1:9" x14ac:dyDescent="0.25">
      <c r="A166" s="48" t="s">
        <v>645</v>
      </c>
      <c r="B166" s="49" t="s">
        <v>145</v>
      </c>
      <c r="C166" s="50">
        <v>9469.7099999999991</v>
      </c>
      <c r="D166" s="50">
        <v>9469.7099999999991</v>
      </c>
      <c r="E166" s="50">
        <v>9469.7099999999991</v>
      </c>
      <c r="F166" s="50">
        <v>9469.7099999999991</v>
      </c>
      <c r="G166" s="50">
        <v>9518.32</v>
      </c>
      <c r="H166" s="50">
        <v>9519.02</v>
      </c>
      <c r="I166" s="50">
        <v>9521.81</v>
      </c>
    </row>
    <row r="167" spans="1:9" x14ac:dyDescent="0.25">
      <c r="A167" s="51" t="s">
        <v>644</v>
      </c>
      <c r="B167" s="52" t="s">
        <v>147</v>
      </c>
      <c r="C167" s="53">
        <v>9539.35</v>
      </c>
      <c r="D167" s="53">
        <v>9539.35</v>
      </c>
      <c r="E167" s="53">
        <v>9539.35</v>
      </c>
      <c r="F167" s="53">
        <v>9539.35</v>
      </c>
      <c r="G167" s="53">
        <v>9643.32</v>
      </c>
      <c r="H167" s="53">
        <v>9641.41</v>
      </c>
      <c r="I167" s="53">
        <v>9631.61</v>
      </c>
    </row>
    <row r="168" spans="1:9" x14ac:dyDescent="0.25">
      <c r="A168" s="48" t="s">
        <v>643</v>
      </c>
      <c r="B168" s="49" t="s">
        <v>144</v>
      </c>
      <c r="C168" s="50">
        <v>8888.59</v>
      </c>
      <c r="D168" s="50">
        <v>8888.59</v>
      </c>
      <c r="E168" s="50">
        <v>8888.59</v>
      </c>
      <c r="F168" s="50">
        <v>8888.59</v>
      </c>
      <c r="G168" s="50">
        <v>8897.11</v>
      </c>
      <c r="H168" s="50">
        <v>8897.8799999999992</v>
      </c>
      <c r="I168" s="50">
        <v>8897.9699999999993</v>
      </c>
    </row>
    <row r="169" spans="1:9" x14ac:dyDescent="0.25">
      <c r="A169" s="51" t="s">
        <v>642</v>
      </c>
      <c r="B169" s="52" t="s">
        <v>149</v>
      </c>
      <c r="C169" s="53">
        <v>9176.91</v>
      </c>
      <c r="D169" s="53">
        <v>9176.91</v>
      </c>
      <c r="E169" s="53">
        <v>9176.91</v>
      </c>
      <c r="F169" s="53">
        <v>9176.91</v>
      </c>
      <c r="G169" s="53">
        <v>9198.93</v>
      </c>
      <c r="H169" s="53">
        <v>9198.91</v>
      </c>
      <c r="I169" s="53">
        <v>9198.83</v>
      </c>
    </row>
    <row r="170" spans="1:9" x14ac:dyDescent="0.25">
      <c r="A170" s="48" t="s">
        <v>641</v>
      </c>
      <c r="B170" s="49" t="s">
        <v>146</v>
      </c>
      <c r="C170" s="50">
        <v>9250.76</v>
      </c>
      <c r="D170" s="50">
        <v>9250.76</v>
      </c>
      <c r="E170" s="50">
        <v>9250.76</v>
      </c>
      <c r="F170" s="50">
        <v>9250.76</v>
      </c>
      <c r="G170" s="50">
        <v>9245.92</v>
      </c>
      <c r="H170" s="50">
        <v>9246.7199999999993</v>
      </c>
      <c r="I170" s="50">
        <v>9247.75</v>
      </c>
    </row>
    <row r="171" spans="1:9" x14ac:dyDescent="0.25">
      <c r="A171" s="51" t="s">
        <v>640</v>
      </c>
      <c r="B171" s="52" t="s">
        <v>159</v>
      </c>
      <c r="C171" s="53">
        <v>9191.7000000000007</v>
      </c>
      <c r="D171" s="53">
        <v>9191.7000000000007</v>
      </c>
      <c r="E171" s="53">
        <v>9191.7000000000007</v>
      </c>
      <c r="F171" s="53">
        <v>9191.7000000000007</v>
      </c>
      <c r="G171" s="53">
        <v>9178.74</v>
      </c>
      <c r="H171" s="53">
        <v>9181.6299999999992</v>
      </c>
      <c r="I171" s="53">
        <v>9208.27</v>
      </c>
    </row>
    <row r="172" spans="1:9" x14ac:dyDescent="0.25">
      <c r="A172" s="48" t="s">
        <v>639</v>
      </c>
      <c r="B172" s="49" t="s">
        <v>638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</row>
    <row r="173" spans="1:9" x14ac:dyDescent="0.25">
      <c r="A173" s="51" t="s">
        <v>637</v>
      </c>
      <c r="B173" s="52" t="s">
        <v>156</v>
      </c>
      <c r="C173" s="53">
        <v>9872.74</v>
      </c>
      <c r="D173" s="53">
        <v>9872.74</v>
      </c>
      <c r="E173" s="53">
        <v>9872.74</v>
      </c>
      <c r="F173" s="53">
        <v>9872.74</v>
      </c>
      <c r="G173" s="53">
        <v>9929.5300000000007</v>
      </c>
      <c r="H173" s="53">
        <v>9921.2099999999991</v>
      </c>
      <c r="I173" s="53">
        <v>9917.48</v>
      </c>
    </row>
    <row r="174" spans="1:9" x14ac:dyDescent="0.25">
      <c r="A174" s="48" t="s">
        <v>636</v>
      </c>
      <c r="B174" s="49" t="s">
        <v>158</v>
      </c>
      <c r="C174" s="50">
        <v>9302.15</v>
      </c>
      <c r="D174" s="50">
        <v>9302.15</v>
      </c>
      <c r="E174" s="50">
        <v>9302.15</v>
      </c>
      <c r="F174" s="50">
        <v>9302.15</v>
      </c>
      <c r="G174" s="50">
        <v>9034.16</v>
      </c>
      <c r="H174" s="50">
        <v>9035.4</v>
      </c>
      <c r="I174" s="50">
        <v>9028.36</v>
      </c>
    </row>
    <row r="175" spans="1:9" x14ac:dyDescent="0.25">
      <c r="A175" s="51" t="s">
        <v>635</v>
      </c>
      <c r="B175" s="52" t="s">
        <v>157</v>
      </c>
      <c r="C175" s="53">
        <v>9299.2999999999993</v>
      </c>
      <c r="D175" s="53">
        <v>9299.2999999999993</v>
      </c>
      <c r="E175" s="53">
        <v>9299.2999999999993</v>
      </c>
      <c r="F175" s="53">
        <v>9299.2999999999993</v>
      </c>
      <c r="G175" s="53">
        <v>9426.9</v>
      </c>
      <c r="H175" s="53">
        <v>9430.7900000000009</v>
      </c>
      <c r="I175" s="53">
        <v>9437.6299999999992</v>
      </c>
    </row>
    <row r="176" spans="1:9" x14ac:dyDescent="0.25">
      <c r="A176" s="48" t="s">
        <v>634</v>
      </c>
      <c r="B176" s="49" t="s">
        <v>152</v>
      </c>
      <c r="C176" s="50">
        <v>9427.98</v>
      </c>
      <c r="D176" s="50">
        <v>9427.98</v>
      </c>
      <c r="E176" s="50">
        <v>9427.98</v>
      </c>
      <c r="F176" s="50">
        <v>9427.98</v>
      </c>
      <c r="G176" s="50">
        <v>9416.8799999999992</v>
      </c>
      <c r="H176" s="50">
        <v>9412.94</v>
      </c>
      <c r="I176" s="50">
        <v>9410.85</v>
      </c>
    </row>
    <row r="177" spans="1:9" x14ac:dyDescent="0.25">
      <c r="A177" s="51" t="s">
        <v>633</v>
      </c>
      <c r="B177" s="52" t="s">
        <v>164</v>
      </c>
      <c r="C177" s="53">
        <v>9489.0400000000009</v>
      </c>
      <c r="D177" s="53">
        <v>9489.0400000000009</v>
      </c>
      <c r="E177" s="53">
        <v>9489.0400000000009</v>
      </c>
      <c r="F177" s="53">
        <v>9489.0400000000009</v>
      </c>
      <c r="G177" s="53">
        <v>9599.48</v>
      </c>
      <c r="H177" s="53">
        <v>9600.51</v>
      </c>
      <c r="I177" s="53">
        <v>9601.42</v>
      </c>
    </row>
    <row r="178" spans="1:9" x14ac:dyDescent="0.25">
      <c r="A178" s="48" t="s">
        <v>632</v>
      </c>
      <c r="B178" s="49" t="s">
        <v>153</v>
      </c>
      <c r="C178" s="50">
        <v>8977.26</v>
      </c>
      <c r="D178" s="50">
        <v>8977.26</v>
      </c>
      <c r="E178" s="50">
        <v>8977.26</v>
      </c>
      <c r="F178" s="50">
        <v>8977.26</v>
      </c>
      <c r="G178" s="50">
        <v>9529.4699999999993</v>
      </c>
      <c r="H178" s="50">
        <v>9554.7900000000009</v>
      </c>
      <c r="I178" s="50">
        <v>9572.09</v>
      </c>
    </row>
    <row r="179" spans="1:9" x14ac:dyDescent="0.25">
      <c r="A179" s="51" t="s">
        <v>631</v>
      </c>
      <c r="B179" s="52" t="s">
        <v>162</v>
      </c>
      <c r="C179" s="53">
        <v>9449.43</v>
      </c>
      <c r="D179" s="53">
        <v>9449.43</v>
      </c>
      <c r="E179" s="53">
        <v>9449.43</v>
      </c>
      <c r="F179" s="53">
        <v>9449.43</v>
      </c>
      <c r="G179" s="53">
        <v>9465.43</v>
      </c>
      <c r="H179" s="53">
        <v>9468.2099999999991</v>
      </c>
      <c r="I179" s="53">
        <v>9456.56</v>
      </c>
    </row>
    <row r="180" spans="1:9" x14ac:dyDescent="0.25">
      <c r="A180" s="48" t="s">
        <v>630</v>
      </c>
      <c r="B180" s="49" t="s">
        <v>160</v>
      </c>
      <c r="C180" s="50">
        <v>9152.7999999999993</v>
      </c>
      <c r="D180" s="50">
        <v>9152.7999999999993</v>
      </c>
      <c r="E180" s="50">
        <v>9152.7999999999993</v>
      </c>
      <c r="F180" s="50">
        <v>9152.7999999999993</v>
      </c>
      <c r="G180" s="50">
        <v>9048.9</v>
      </c>
      <c r="H180" s="50">
        <v>9049.9599999999991</v>
      </c>
      <c r="I180" s="50">
        <v>9047.9</v>
      </c>
    </row>
    <row r="181" spans="1:9" x14ac:dyDescent="0.25">
      <c r="A181" s="51" t="s">
        <v>629</v>
      </c>
      <c r="B181" s="52" t="s">
        <v>161</v>
      </c>
      <c r="C181" s="53">
        <v>9566.5499999999993</v>
      </c>
      <c r="D181" s="53">
        <v>9566.5499999999993</v>
      </c>
      <c r="E181" s="53">
        <v>9566.5499999999993</v>
      </c>
      <c r="F181" s="53">
        <v>9566.5499999999993</v>
      </c>
      <c r="G181" s="53">
        <v>9628.7199999999993</v>
      </c>
      <c r="H181" s="53">
        <v>9633.84</v>
      </c>
      <c r="I181" s="53">
        <v>9637.86</v>
      </c>
    </row>
    <row r="182" spans="1:9" x14ac:dyDescent="0.25">
      <c r="A182" s="48" t="s">
        <v>628</v>
      </c>
      <c r="B182" s="49" t="s">
        <v>155</v>
      </c>
      <c r="C182" s="50">
        <v>9453.23</v>
      </c>
      <c r="D182" s="50">
        <v>9453.23</v>
      </c>
      <c r="E182" s="50">
        <v>9453.23</v>
      </c>
      <c r="F182" s="50">
        <v>9453.23</v>
      </c>
      <c r="G182" s="50">
        <v>9412.11</v>
      </c>
      <c r="H182" s="50">
        <v>9413.06</v>
      </c>
      <c r="I182" s="50">
        <v>9410.77</v>
      </c>
    </row>
    <row r="183" spans="1:9" x14ac:dyDescent="0.25">
      <c r="A183" s="51" t="s">
        <v>627</v>
      </c>
      <c r="B183" s="52" t="s">
        <v>163</v>
      </c>
      <c r="C183" s="53">
        <v>9166.91</v>
      </c>
      <c r="D183" s="53">
        <v>9166.91</v>
      </c>
      <c r="E183" s="53">
        <v>9166.91</v>
      </c>
      <c r="F183" s="53">
        <v>9166.91</v>
      </c>
      <c r="G183" s="53">
        <v>9074.5400000000009</v>
      </c>
      <c r="H183" s="53">
        <v>9074.64</v>
      </c>
      <c r="I183" s="53">
        <v>9051.81</v>
      </c>
    </row>
    <row r="184" spans="1:9" x14ac:dyDescent="0.25">
      <c r="A184" s="48" t="s">
        <v>626</v>
      </c>
      <c r="B184" s="49" t="s">
        <v>154</v>
      </c>
      <c r="C184" s="50">
        <v>9306.2800000000007</v>
      </c>
      <c r="D184" s="50">
        <v>9306.2800000000007</v>
      </c>
      <c r="E184" s="50">
        <v>9306.2800000000007</v>
      </c>
      <c r="F184" s="50">
        <v>9306.2800000000007</v>
      </c>
      <c r="G184" s="50">
        <v>9294.6299999999992</v>
      </c>
      <c r="H184" s="50">
        <v>9294.5499999999993</v>
      </c>
      <c r="I184" s="50">
        <v>9300.76</v>
      </c>
    </row>
    <row r="185" spans="1:9" x14ac:dyDescent="0.25">
      <c r="A185" s="51" t="s">
        <v>625</v>
      </c>
      <c r="B185" s="52" t="s">
        <v>624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</row>
    <row r="186" spans="1:9" x14ac:dyDescent="0.25">
      <c r="A186" s="48" t="s">
        <v>623</v>
      </c>
      <c r="B186" s="49" t="s">
        <v>172</v>
      </c>
      <c r="C186" s="50">
        <v>9638.86</v>
      </c>
      <c r="D186" s="50">
        <v>9638.86</v>
      </c>
      <c r="E186" s="50">
        <v>9638.86</v>
      </c>
      <c r="F186" s="50">
        <v>9638.86</v>
      </c>
      <c r="G186" s="50">
        <v>9771.93</v>
      </c>
      <c r="H186" s="50">
        <v>9774.2999999999993</v>
      </c>
      <c r="I186" s="50">
        <v>9769.4</v>
      </c>
    </row>
    <row r="187" spans="1:9" x14ac:dyDescent="0.25">
      <c r="A187" s="51" t="s">
        <v>622</v>
      </c>
      <c r="B187" s="52" t="s">
        <v>171</v>
      </c>
      <c r="C187" s="53">
        <v>9261.68</v>
      </c>
      <c r="D187" s="53">
        <v>9261.68</v>
      </c>
      <c r="E187" s="53">
        <v>9261.68</v>
      </c>
      <c r="F187" s="53">
        <v>9261.68</v>
      </c>
      <c r="G187" s="53">
        <v>9267.41</v>
      </c>
      <c r="H187" s="53">
        <v>9268.24</v>
      </c>
      <c r="I187" s="53">
        <v>9269.06</v>
      </c>
    </row>
    <row r="188" spans="1:9" x14ac:dyDescent="0.25">
      <c r="A188" s="48" t="s">
        <v>621</v>
      </c>
      <c r="B188" s="49" t="s">
        <v>166</v>
      </c>
      <c r="C188" s="50">
        <v>9482.59</v>
      </c>
      <c r="D188" s="50">
        <v>9482.59</v>
      </c>
      <c r="E188" s="50">
        <v>9482.59</v>
      </c>
      <c r="F188" s="50">
        <v>9482.59</v>
      </c>
      <c r="G188" s="50">
        <v>9471.7199999999993</v>
      </c>
      <c r="H188" s="50">
        <v>9473.98</v>
      </c>
      <c r="I188" s="50">
        <v>9475.1</v>
      </c>
    </row>
    <row r="189" spans="1:9" x14ac:dyDescent="0.25">
      <c r="A189" s="51" t="s">
        <v>620</v>
      </c>
      <c r="B189" s="52" t="s">
        <v>167</v>
      </c>
      <c r="C189" s="53">
        <v>9241.27</v>
      </c>
      <c r="D189" s="53">
        <v>9241.27</v>
      </c>
      <c r="E189" s="53">
        <v>9241.27</v>
      </c>
      <c r="F189" s="53">
        <v>9241.27</v>
      </c>
      <c r="G189" s="53">
        <v>9293.69</v>
      </c>
      <c r="H189" s="53">
        <v>9282.17</v>
      </c>
      <c r="I189" s="53">
        <v>9284.1299999999992</v>
      </c>
    </row>
    <row r="190" spans="1:9" x14ac:dyDescent="0.25">
      <c r="A190" s="48" t="s">
        <v>619</v>
      </c>
      <c r="B190" s="49" t="s">
        <v>170</v>
      </c>
      <c r="C190" s="50">
        <v>9609.32</v>
      </c>
      <c r="D190" s="50">
        <v>9609.32</v>
      </c>
      <c r="E190" s="50">
        <v>9609.32</v>
      </c>
      <c r="F190" s="50">
        <v>9609.32</v>
      </c>
      <c r="G190" s="50">
        <v>9677.23</v>
      </c>
      <c r="H190" s="50">
        <v>9678.89</v>
      </c>
      <c r="I190" s="50">
        <v>9680.52</v>
      </c>
    </row>
    <row r="191" spans="1:9" x14ac:dyDescent="0.25">
      <c r="A191" s="51" t="s">
        <v>618</v>
      </c>
      <c r="B191" s="52" t="s">
        <v>173</v>
      </c>
      <c r="C191" s="53">
        <v>9171.5</v>
      </c>
      <c r="D191" s="53">
        <v>9171.5</v>
      </c>
      <c r="E191" s="53">
        <v>9171.5</v>
      </c>
      <c r="F191" s="53">
        <v>9171.5</v>
      </c>
      <c r="G191" s="53">
        <v>9223.86</v>
      </c>
      <c r="H191" s="53">
        <v>9223.82</v>
      </c>
      <c r="I191" s="53">
        <v>9224.81</v>
      </c>
    </row>
    <row r="192" spans="1:9" x14ac:dyDescent="0.25">
      <c r="A192" s="48" t="s">
        <v>617</v>
      </c>
      <c r="B192" s="49" t="s">
        <v>169</v>
      </c>
      <c r="C192" s="50">
        <v>9511.5499999999993</v>
      </c>
      <c r="D192" s="50">
        <v>9511.5499999999993</v>
      </c>
      <c r="E192" s="50">
        <v>9511.5499999999993</v>
      </c>
      <c r="F192" s="50">
        <v>9511.5499999999993</v>
      </c>
      <c r="G192" s="50">
        <v>9726.23</v>
      </c>
      <c r="H192" s="50">
        <v>9726.15</v>
      </c>
      <c r="I192" s="50">
        <v>9728.61</v>
      </c>
    </row>
    <row r="193" spans="1:9" x14ac:dyDescent="0.25">
      <c r="A193" s="51" t="s">
        <v>616</v>
      </c>
      <c r="B193" s="52" t="s">
        <v>168</v>
      </c>
      <c r="C193" s="53">
        <v>9392.42</v>
      </c>
      <c r="D193" s="53">
        <v>9392.42</v>
      </c>
      <c r="E193" s="53">
        <v>9392.42</v>
      </c>
      <c r="F193" s="53">
        <v>9392.42</v>
      </c>
      <c r="G193" s="53">
        <v>9363.44</v>
      </c>
      <c r="H193" s="53">
        <v>9361.43</v>
      </c>
      <c r="I193" s="53">
        <v>9361.34</v>
      </c>
    </row>
    <row r="194" spans="1:9" x14ac:dyDescent="0.25">
      <c r="A194" s="48" t="s">
        <v>615</v>
      </c>
      <c r="B194" s="49" t="s">
        <v>181</v>
      </c>
      <c r="C194" s="50">
        <v>9763.26</v>
      </c>
      <c r="D194" s="50">
        <v>9763.26</v>
      </c>
      <c r="E194" s="50">
        <v>9763.26</v>
      </c>
      <c r="F194" s="50">
        <v>9763.26</v>
      </c>
      <c r="G194" s="50">
        <v>9579.4599999999991</v>
      </c>
      <c r="H194" s="50">
        <v>9579.0499999999993</v>
      </c>
      <c r="I194" s="50">
        <v>9572.4</v>
      </c>
    </row>
    <row r="195" spans="1:9" x14ac:dyDescent="0.25">
      <c r="A195" s="51" t="s">
        <v>614</v>
      </c>
      <c r="B195" s="52" t="s">
        <v>175</v>
      </c>
      <c r="C195" s="53">
        <v>9594.91</v>
      </c>
      <c r="D195" s="53">
        <v>9594.91</v>
      </c>
      <c r="E195" s="53">
        <v>9594.91</v>
      </c>
      <c r="F195" s="53">
        <v>9594.91</v>
      </c>
      <c r="G195" s="53">
        <v>9548.56</v>
      </c>
      <c r="H195" s="53">
        <v>9544.3799999999992</v>
      </c>
      <c r="I195" s="53">
        <v>9541.2800000000007</v>
      </c>
    </row>
    <row r="196" spans="1:9" x14ac:dyDescent="0.25">
      <c r="A196" s="48" t="s">
        <v>613</v>
      </c>
      <c r="B196" s="49" t="s">
        <v>180</v>
      </c>
      <c r="C196" s="50">
        <v>9197.07</v>
      </c>
      <c r="D196" s="50">
        <v>9197.07</v>
      </c>
      <c r="E196" s="50">
        <v>9197.07</v>
      </c>
      <c r="F196" s="50">
        <v>9197.07</v>
      </c>
      <c r="G196" s="50">
        <v>9226.0499999999993</v>
      </c>
      <c r="H196" s="50">
        <v>9228.07</v>
      </c>
      <c r="I196" s="50">
        <v>9228.9599999999991</v>
      </c>
    </row>
    <row r="197" spans="1:9" x14ac:dyDescent="0.25">
      <c r="A197" s="51" t="s">
        <v>612</v>
      </c>
      <c r="B197" s="52" t="s">
        <v>177</v>
      </c>
      <c r="C197" s="53">
        <v>8828.8700000000008</v>
      </c>
      <c r="D197" s="53">
        <v>8854.16</v>
      </c>
      <c r="E197" s="53">
        <v>8854.16</v>
      </c>
      <c r="F197" s="53">
        <v>8854.16</v>
      </c>
      <c r="G197" s="53">
        <v>8858.27</v>
      </c>
      <c r="H197" s="53">
        <v>8859.11</v>
      </c>
      <c r="I197" s="53">
        <v>8858.14</v>
      </c>
    </row>
    <row r="198" spans="1:9" x14ac:dyDescent="0.25">
      <c r="A198" s="48" t="s">
        <v>611</v>
      </c>
      <c r="B198" s="49" t="s">
        <v>179</v>
      </c>
      <c r="C198" s="50">
        <v>9550.52</v>
      </c>
      <c r="D198" s="50">
        <v>9550.52</v>
      </c>
      <c r="E198" s="50">
        <v>9550.52</v>
      </c>
      <c r="F198" s="50">
        <v>9550.52</v>
      </c>
      <c r="G198" s="50">
        <v>9429.93</v>
      </c>
      <c r="H198" s="50">
        <v>9432.98</v>
      </c>
      <c r="I198" s="50">
        <v>9414.19</v>
      </c>
    </row>
    <row r="199" spans="1:9" x14ac:dyDescent="0.25">
      <c r="A199" s="51" t="s">
        <v>610</v>
      </c>
      <c r="B199" s="52" t="s">
        <v>178</v>
      </c>
      <c r="C199" s="53">
        <v>9698.7800000000007</v>
      </c>
      <c r="D199" s="53">
        <v>9698.7800000000007</v>
      </c>
      <c r="E199" s="53">
        <v>9698.7800000000007</v>
      </c>
      <c r="F199" s="53">
        <v>9698.7800000000007</v>
      </c>
      <c r="G199" s="53">
        <v>9685.01</v>
      </c>
      <c r="H199" s="53">
        <v>9687.08</v>
      </c>
      <c r="I199" s="53">
        <v>9688.14</v>
      </c>
    </row>
    <row r="200" spans="1:9" x14ac:dyDescent="0.25">
      <c r="A200" s="48" t="s">
        <v>609</v>
      </c>
      <c r="B200" s="49" t="s">
        <v>176</v>
      </c>
      <c r="C200" s="50">
        <v>9589.1</v>
      </c>
      <c r="D200" s="50">
        <v>9589.1</v>
      </c>
      <c r="E200" s="50">
        <v>9589.1</v>
      </c>
      <c r="F200" s="50">
        <v>9589.1</v>
      </c>
      <c r="G200" s="50">
        <v>9669.73</v>
      </c>
      <c r="H200" s="50">
        <v>9668.27</v>
      </c>
      <c r="I200" s="50">
        <v>9671.81</v>
      </c>
    </row>
    <row r="201" spans="1:9" x14ac:dyDescent="0.25">
      <c r="A201" s="51" t="s">
        <v>608</v>
      </c>
      <c r="B201" s="52" t="s">
        <v>185</v>
      </c>
      <c r="C201" s="53">
        <v>9730.65</v>
      </c>
      <c r="D201" s="53">
        <v>9730.65</v>
      </c>
      <c r="E201" s="53">
        <v>9730.65</v>
      </c>
      <c r="F201" s="53">
        <v>9730.65</v>
      </c>
      <c r="G201" s="53">
        <v>9730.65</v>
      </c>
      <c r="H201" s="53">
        <v>9731.8799999999992</v>
      </c>
      <c r="I201" s="53">
        <v>9734.59</v>
      </c>
    </row>
    <row r="202" spans="1:9" x14ac:dyDescent="0.25">
      <c r="A202" s="48" t="s">
        <v>607</v>
      </c>
      <c r="B202" s="49" t="s">
        <v>187</v>
      </c>
      <c r="C202" s="50">
        <v>8865.07</v>
      </c>
      <c r="D202" s="50">
        <v>8865.07</v>
      </c>
      <c r="E202" s="50">
        <v>8865.07</v>
      </c>
      <c r="F202" s="50">
        <v>8865.07</v>
      </c>
      <c r="G202" s="50">
        <v>8906</v>
      </c>
      <c r="H202" s="50">
        <v>8905.26</v>
      </c>
      <c r="I202" s="50">
        <v>8905.5</v>
      </c>
    </row>
    <row r="203" spans="1:9" x14ac:dyDescent="0.25">
      <c r="A203" s="51" t="s">
        <v>606</v>
      </c>
      <c r="B203" s="52" t="s">
        <v>186</v>
      </c>
      <c r="C203" s="53">
        <v>9367.5</v>
      </c>
      <c r="D203" s="53">
        <v>9367.5</v>
      </c>
      <c r="E203" s="53">
        <v>9367.5</v>
      </c>
      <c r="F203" s="53">
        <v>9367.5</v>
      </c>
      <c r="G203" s="53">
        <v>9236.84</v>
      </c>
      <c r="H203" s="53">
        <v>9237.7999999999993</v>
      </c>
      <c r="I203" s="53">
        <v>9352.19</v>
      </c>
    </row>
    <row r="204" spans="1:9" x14ac:dyDescent="0.25">
      <c r="A204" s="48" t="s">
        <v>605</v>
      </c>
      <c r="B204" s="49" t="s">
        <v>183</v>
      </c>
      <c r="C204" s="50">
        <v>9286.7999999999993</v>
      </c>
      <c r="D204" s="50">
        <v>9286.7999999999993</v>
      </c>
      <c r="E204" s="50">
        <v>9286.7999999999993</v>
      </c>
      <c r="F204" s="50">
        <v>9286.7999999999993</v>
      </c>
      <c r="G204" s="50">
        <v>9267.4699999999993</v>
      </c>
      <c r="H204" s="50">
        <v>9266.44</v>
      </c>
      <c r="I204" s="50">
        <v>9266.2900000000009</v>
      </c>
    </row>
    <row r="205" spans="1:9" x14ac:dyDescent="0.25">
      <c r="A205" s="51" t="s">
        <v>604</v>
      </c>
      <c r="B205" s="52" t="s">
        <v>189</v>
      </c>
      <c r="C205" s="53">
        <v>9412.11</v>
      </c>
      <c r="D205" s="53">
        <v>9412.11</v>
      </c>
      <c r="E205" s="53">
        <v>9412.11</v>
      </c>
      <c r="F205" s="53">
        <v>9412.11</v>
      </c>
      <c r="G205" s="53">
        <v>9534.51</v>
      </c>
      <c r="H205" s="53">
        <v>9538.08</v>
      </c>
      <c r="I205" s="53">
        <v>9544.61</v>
      </c>
    </row>
    <row r="206" spans="1:9" x14ac:dyDescent="0.25">
      <c r="A206" s="48" t="s">
        <v>603</v>
      </c>
      <c r="B206" s="49" t="s">
        <v>184</v>
      </c>
      <c r="C206" s="50">
        <v>9268.92</v>
      </c>
      <c r="D206" s="50">
        <v>9268.92</v>
      </c>
      <c r="E206" s="50">
        <v>9268.92</v>
      </c>
      <c r="F206" s="50">
        <v>9268.92</v>
      </c>
      <c r="G206" s="50">
        <v>9346.52</v>
      </c>
      <c r="H206" s="50">
        <v>9349.42</v>
      </c>
      <c r="I206" s="50">
        <v>9348.3799999999992</v>
      </c>
    </row>
    <row r="207" spans="1:9" x14ac:dyDescent="0.25">
      <c r="A207" s="51" t="s">
        <v>602</v>
      </c>
      <c r="B207" s="52" t="s">
        <v>190</v>
      </c>
      <c r="C207" s="53">
        <v>9159.9</v>
      </c>
      <c r="D207" s="53">
        <v>9159.9</v>
      </c>
      <c r="E207" s="53">
        <v>9159.9</v>
      </c>
      <c r="F207" s="53">
        <v>9159.9</v>
      </c>
      <c r="G207" s="53">
        <v>9203.77</v>
      </c>
      <c r="H207" s="53">
        <v>9205.68</v>
      </c>
      <c r="I207" s="53">
        <v>9192.06</v>
      </c>
    </row>
    <row r="208" spans="1:9" x14ac:dyDescent="0.25">
      <c r="A208" s="48" t="s">
        <v>601</v>
      </c>
      <c r="B208" s="49" t="s">
        <v>188</v>
      </c>
      <c r="C208" s="50">
        <v>9224.23</v>
      </c>
      <c r="D208" s="50">
        <v>9224.23</v>
      </c>
      <c r="E208" s="50">
        <v>9224.23</v>
      </c>
      <c r="F208" s="50">
        <v>9224.23</v>
      </c>
      <c r="G208" s="50">
        <v>9242.7900000000009</v>
      </c>
      <c r="H208" s="50">
        <v>9241.5400000000009</v>
      </c>
      <c r="I208" s="50">
        <v>9240.35</v>
      </c>
    </row>
    <row r="209" spans="1:9" x14ac:dyDescent="0.25">
      <c r="A209" s="51" t="s">
        <v>600</v>
      </c>
      <c r="B209" s="52" t="s">
        <v>194</v>
      </c>
      <c r="C209" s="53">
        <v>9264.9699999999993</v>
      </c>
      <c r="D209" s="53">
        <v>9264.9699999999993</v>
      </c>
      <c r="E209" s="53">
        <v>9264.9699999999993</v>
      </c>
      <c r="F209" s="53">
        <v>9264.9699999999993</v>
      </c>
      <c r="G209" s="53">
        <v>9258.3799999999992</v>
      </c>
      <c r="H209" s="53">
        <v>9256.7099999999991</v>
      </c>
      <c r="I209" s="53">
        <v>9257.68</v>
      </c>
    </row>
    <row r="210" spans="1:9" x14ac:dyDescent="0.25">
      <c r="A210" s="48" t="s">
        <v>599</v>
      </c>
      <c r="B210" s="49" t="s">
        <v>195</v>
      </c>
      <c r="C210" s="50">
        <v>9204.68</v>
      </c>
      <c r="D210" s="50">
        <v>9204.68</v>
      </c>
      <c r="E210" s="50">
        <v>9204.68</v>
      </c>
      <c r="F210" s="50">
        <v>9204.68</v>
      </c>
      <c r="G210" s="50">
        <v>9154.26</v>
      </c>
      <c r="H210" s="50">
        <v>9157.5499999999993</v>
      </c>
      <c r="I210" s="50">
        <v>9161.2199999999993</v>
      </c>
    </row>
    <row r="211" spans="1:9" x14ac:dyDescent="0.25">
      <c r="A211" s="51" t="s">
        <v>598</v>
      </c>
      <c r="B211" s="52" t="s">
        <v>196</v>
      </c>
      <c r="C211" s="53">
        <v>9328.99</v>
      </c>
      <c r="D211" s="53">
        <v>9328.99</v>
      </c>
      <c r="E211" s="53">
        <v>9328.99</v>
      </c>
      <c r="F211" s="53">
        <v>9328.99</v>
      </c>
      <c r="G211" s="53">
        <v>9102.73</v>
      </c>
      <c r="H211" s="53">
        <v>9103.6299999999992</v>
      </c>
      <c r="I211" s="53">
        <v>9106.5</v>
      </c>
    </row>
    <row r="212" spans="1:9" x14ac:dyDescent="0.25">
      <c r="A212" s="48" t="s">
        <v>597</v>
      </c>
      <c r="B212" s="49" t="s">
        <v>192</v>
      </c>
      <c r="C212" s="50">
        <v>9333.2199999999993</v>
      </c>
      <c r="D212" s="50">
        <v>9333.2199999999993</v>
      </c>
      <c r="E212" s="50">
        <v>9333.2199999999993</v>
      </c>
      <c r="F212" s="50">
        <v>9333.2199999999993</v>
      </c>
      <c r="G212" s="50">
        <v>9366.7900000000009</v>
      </c>
      <c r="H212" s="50">
        <v>9363.49</v>
      </c>
      <c r="I212" s="50">
        <v>9364.16</v>
      </c>
    </row>
    <row r="213" spans="1:9" x14ac:dyDescent="0.25">
      <c r="A213" s="51" t="s">
        <v>596</v>
      </c>
      <c r="B213" s="52" t="s">
        <v>197</v>
      </c>
      <c r="C213" s="53">
        <v>9259.32</v>
      </c>
      <c r="D213" s="53">
        <v>9259.32</v>
      </c>
      <c r="E213" s="53">
        <v>9259.32</v>
      </c>
      <c r="F213" s="53">
        <v>9259.32</v>
      </c>
      <c r="G213" s="53">
        <v>9296.4599999999991</v>
      </c>
      <c r="H213" s="53">
        <v>9298.58</v>
      </c>
      <c r="I213" s="53">
        <v>9301.4599999999991</v>
      </c>
    </row>
    <row r="214" spans="1:9" x14ac:dyDescent="0.25">
      <c r="A214" s="48" t="s">
        <v>595</v>
      </c>
      <c r="B214" s="49" t="s">
        <v>193</v>
      </c>
      <c r="C214" s="50">
        <v>9107.93</v>
      </c>
      <c r="D214" s="50">
        <v>9107.93</v>
      </c>
      <c r="E214" s="50">
        <v>9107.93</v>
      </c>
      <c r="F214" s="50">
        <v>9107.93</v>
      </c>
      <c r="G214" s="50">
        <v>9044.15</v>
      </c>
      <c r="H214" s="50">
        <v>9059.69</v>
      </c>
      <c r="I214" s="50">
        <v>9062.7099999999991</v>
      </c>
    </row>
    <row r="215" spans="1:9" x14ac:dyDescent="0.25">
      <c r="A215" s="51" t="s">
        <v>594</v>
      </c>
      <c r="B215" s="52" t="s">
        <v>200</v>
      </c>
      <c r="C215" s="53">
        <v>9158.4599999999991</v>
      </c>
      <c r="D215" s="53">
        <v>9158.4599999999991</v>
      </c>
      <c r="E215" s="53">
        <v>9158.4599999999991</v>
      </c>
      <c r="F215" s="53">
        <v>9158.4599999999991</v>
      </c>
      <c r="G215" s="53">
        <v>9179.75</v>
      </c>
      <c r="H215" s="53">
        <v>9183.41</v>
      </c>
      <c r="I215" s="53">
        <v>9186.7199999999993</v>
      </c>
    </row>
    <row r="216" spans="1:9" x14ac:dyDescent="0.25">
      <c r="A216" s="48" t="s">
        <v>593</v>
      </c>
      <c r="B216" s="49" t="s">
        <v>199</v>
      </c>
      <c r="C216" s="50">
        <v>9139.4699999999993</v>
      </c>
      <c r="D216" s="50">
        <v>9139.4699999999993</v>
      </c>
      <c r="E216" s="50">
        <v>9139.4699999999993</v>
      </c>
      <c r="F216" s="50">
        <v>9139.4699999999993</v>
      </c>
      <c r="G216" s="50">
        <v>9146.99</v>
      </c>
      <c r="H216" s="50">
        <v>9147.02</v>
      </c>
      <c r="I216" s="50">
        <v>9148.67</v>
      </c>
    </row>
    <row r="217" spans="1:9" x14ac:dyDescent="0.25">
      <c r="A217" s="51" t="s">
        <v>592</v>
      </c>
      <c r="B217" s="52" t="s">
        <v>201</v>
      </c>
      <c r="C217" s="53">
        <v>9340.08</v>
      </c>
      <c r="D217" s="53">
        <v>9340.08</v>
      </c>
      <c r="E217" s="53">
        <v>9340.08</v>
      </c>
      <c r="F217" s="53">
        <v>9340.08</v>
      </c>
      <c r="G217" s="53">
        <v>9156.1200000000008</v>
      </c>
      <c r="H217" s="53">
        <v>9155.67</v>
      </c>
      <c r="I217" s="53">
        <v>9346.61</v>
      </c>
    </row>
    <row r="218" spans="1:9" x14ac:dyDescent="0.25">
      <c r="A218" s="48" t="s">
        <v>591</v>
      </c>
      <c r="B218" s="49" t="s">
        <v>213</v>
      </c>
      <c r="C218" s="50">
        <v>9512.76</v>
      </c>
      <c r="D218" s="50">
        <v>9512.76</v>
      </c>
      <c r="E218" s="50">
        <v>9512.76</v>
      </c>
      <c r="F218" s="50">
        <v>9512.76</v>
      </c>
      <c r="G218" s="50">
        <v>9477.32</v>
      </c>
      <c r="H218" s="50">
        <v>9478.23</v>
      </c>
      <c r="I218" s="50">
        <v>9447.5</v>
      </c>
    </row>
    <row r="219" spans="1:9" x14ac:dyDescent="0.25">
      <c r="A219" s="51" t="s">
        <v>590</v>
      </c>
      <c r="B219" s="52" t="s">
        <v>212</v>
      </c>
      <c r="C219" s="53">
        <v>9685.2999999999993</v>
      </c>
      <c r="D219" s="53">
        <v>9685.2999999999993</v>
      </c>
      <c r="E219" s="53">
        <v>9685.2999999999993</v>
      </c>
      <c r="F219" s="53">
        <v>9685.2999999999993</v>
      </c>
      <c r="G219" s="53">
        <v>9614.36</v>
      </c>
      <c r="H219" s="53">
        <v>9617.4</v>
      </c>
      <c r="I219" s="53">
        <v>9594.25</v>
      </c>
    </row>
    <row r="220" spans="1:9" x14ac:dyDescent="0.25">
      <c r="A220" s="48" t="s">
        <v>589</v>
      </c>
      <c r="B220" s="49" t="s">
        <v>215</v>
      </c>
      <c r="C220" s="50">
        <v>10075.299999999999</v>
      </c>
      <c r="D220" s="50">
        <v>10075.299999999999</v>
      </c>
      <c r="E220" s="50">
        <v>10075.299999999999</v>
      </c>
      <c r="F220" s="50">
        <v>10075.299999999999</v>
      </c>
      <c r="G220" s="50">
        <v>10060.879999999999</v>
      </c>
      <c r="H220" s="50">
        <v>10061.799999999999</v>
      </c>
      <c r="I220" s="50">
        <v>10053.93</v>
      </c>
    </row>
    <row r="221" spans="1:9" x14ac:dyDescent="0.25">
      <c r="A221" s="51" t="s">
        <v>588</v>
      </c>
      <c r="B221" s="52" t="s">
        <v>204</v>
      </c>
      <c r="C221" s="53">
        <v>10053.02</v>
      </c>
      <c r="D221" s="53">
        <v>10053.02</v>
      </c>
      <c r="E221" s="53">
        <v>10053.02</v>
      </c>
      <c r="F221" s="53">
        <v>10053.02</v>
      </c>
      <c r="G221" s="53">
        <v>10094.11</v>
      </c>
      <c r="H221" s="53">
        <v>10098.379999999999</v>
      </c>
      <c r="I221" s="53">
        <v>10101.77</v>
      </c>
    </row>
    <row r="222" spans="1:9" x14ac:dyDescent="0.25">
      <c r="A222" s="48" t="s">
        <v>587</v>
      </c>
      <c r="B222" s="49" t="s">
        <v>216</v>
      </c>
      <c r="C222" s="50">
        <v>9847.49</v>
      </c>
      <c r="D222" s="50">
        <v>9847.49</v>
      </c>
      <c r="E222" s="50">
        <v>9847.49</v>
      </c>
      <c r="F222" s="50">
        <v>9847.49</v>
      </c>
      <c r="G222" s="50">
        <v>9839.7900000000009</v>
      </c>
      <c r="H222" s="50">
        <v>9840.84</v>
      </c>
      <c r="I222" s="50">
        <v>9843.3700000000008</v>
      </c>
    </row>
    <row r="223" spans="1:9" x14ac:dyDescent="0.25">
      <c r="A223" s="51" t="s">
        <v>586</v>
      </c>
      <c r="B223" s="52" t="s">
        <v>214</v>
      </c>
      <c r="C223" s="53">
        <v>10050.77</v>
      </c>
      <c r="D223" s="53">
        <v>10050.77</v>
      </c>
      <c r="E223" s="53">
        <v>10050.77</v>
      </c>
      <c r="F223" s="53">
        <v>10050.77</v>
      </c>
      <c r="G223" s="53">
        <v>10075.31</v>
      </c>
      <c r="H223" s="53">
        <v>10076.4</v>
      </c>
      <c r="I223" s="53">
        <v>10076.31</v>
      </c>
    </row>
    <row r="224" spans="1:9" x14ac:dyDescent="0.25">
      <c r="A224" s="48" t="s">
        <v>585</v>
      </c>
      <c r="B224" s="49" t="s">
        <v>206</v>
      </c>
      <c r="C224" s="50">
        <v>10500.68</v>
      </c>
      <c r="D224" s="50">
        <v>10500.68</v>
      </c>
      <c r="E224" s="50">
        <v>10500.68</v>
      </c>
      <c r="F224" s="50">
        <v>10500.68</v>
      </c>
      <c r="G224" s="50">
        <v>10498.3</v>
      </c>
      <c r="H224" s="50">
        <v>10499.49</v>
      </c>
      <c r="I224" s="50">
        <v>10501.86</v>
      </c>
    </row>
    <row r="225" spans="1:9" x14ac:dyDescent="0.25">
      <c r="A225" s="51" t="s">
        <v>584</v>
      </c>
      <c r="B225" s="52" t="s">
        <v>210</v>
      </c>
      <c r="C225" s="53">
        <v>9615.49</v>
      </c>
      <c r="D225" s="53">
        <v>9615.49</v>
      </c>
      <c r="E225" s="53">
        <v>9615.49</v>
      </c>
      <c r="F225" s="53">
        <v>9615.49</v>
      </c>
      <c r="G225" s="53">
        <v>9515.01</v>
      </c>
      <c r="H225" s="53">
        <v>9515.9500000000007</v>
      </c>
      <c r="I225" s="53">
        <v>9512.52</v>
      </c>
    </row>
    <row r="226" spans="1:9" x14ac:dyDescent="0.25">
      <c r="A226" s="48" t="s">
        <v>583</v>
      </c>
      <c r="B226" s="49" t="s">
        <v>205</v>
      </c>
      <c r="C226" s="50">
        <v>9644.4500000000007</v>
      </c>
      <c r="D226" s="50">
        <v>9644.4500000000007</v>
      </c>
      <c r="E226" s="50">
        <v>9644.4500000000007</v>
      </c>
      <c r="F226" s="50">
        <v>9644.4500000000007</v>
      </c>
      <c r="G226" s="50">
        <v>9716.68</v>
      </c>
      <c r="H226" s="50">
        <v>9719.2000000000007</v>
      </c>
      <c r="I226" s="50">
        <v>9719.18</v>
      </c>
    </row>
    <row r="227" spans="1:9" x14ac:dyDescent="0.25">
      <c r="A227" s="51" t="s">
        <v>582</v>
      </c>
      <c r="B227" s="52" t="s">
        <v>211</v>
      </c>
      <c r="C227" s="53">
        <v>10271.84</v>
      </c>
      <c r="D227" s="53">
        <v>10271.84</v>
      </c>
      <c r="E227" s="53">
        <v>10271.84</v>
      </c>
      <c r="F227" s="53">
        <v>10271.84</v>
      </c>
      <c r="G227" s="53">
        <v>10273.93</v>
      </c>
      <c r="H227" s="53">
        <v>10276.07</v>
      </c>
      <c r="I227" s="53">
        <v>10278.27</v>
      </c>
    </row>
    <row r="228" spans="1:9" x14ac:dyDescent="0.25">
      <c r="A228" s="48" t="s">
        <v>581</v>
      </c>
      <c r="B228" s="49" t="s">
        <v>209</v>
      </c>
      <c r="C228" s="50">
        <v>9646.67</v>
      </c>
      <c r="D228" s="50">
        <v>9646.67</v>
      </c>
      <c r="E228" s="50">
        <v>9646.67</v>
      </c>
      <c r="F228" s="50">
        <v>9646.67</v>
      </c>
      <c r="G228" s="50">
        <v>9548.7000000000007</v>
      </c>
      <c r="H228" s="50">
        <v>9550.49</v>
      </c>
      <c r="I228" s="50">
        <v>9546.2199999999993</v>
      </c>
    </row>
    <row r="229" spans="1:9" x14ac:dyDescent="0.25">
      <c r="A229" s="51" t="s">
        <v>580</v>
      </c>
      <c r="B229" s="52" t="s">
        <v>203</v>
      </c>
      <c r="C229" s="53">
        <v>9273.7000000000007</v>
      </c>
      <c r="D229" s="53">
        <v>9273.7000000000007</v>
      </c>
      <c r="E229" s="53">
        <v>9273.7000000000007</v>
      </c>
      <c r="F229" s="53">
        <v>9273.7000000000007</v>
      </c>
      <c r="G229" s="53">
        <v>9288.7099999999991</v>
      </c>
      <c r="H229" s="53">
        <v>9289.7199999999993</v>
      </c>
      <c r="I229" s="53">
        <v>9286.6299999999992</v>
      </c>
    </row>
    <row r="230" spans="1:9" x14ac:dyDescent="0.25">
      <c r="A230" s="48" t="s">
        <v>579</v>
      </c>
      <c r="B230" s="49" t="s">
        <v>207</v>
      </c>
      <c r="C230" s="50">
        <v>9269.25</v>
      </c>
      <c r="D230" s="50">
        <v>9269.25</v>
      </c>
      <c r="E230" s="50">
        <v>9269.25</v>
      </c>
      <c r="F230" s="50">
        <v>9269.25</v>
      </c>
      <c r="G230" s="50">
        <v>9274.1299999999992</v>
      </c>
      <c r="H230" s="50">
        <v>9276.0499999999993</v>
      </c>
      <c r="I230" s="50">
        <v>9277.9599999999991</v>
      </c>
    </row>
    <row r="231" spans="1:9" x14ac:dyDescent="0.25">
      <c r="A231" s="51" t="s">
        <v>578</v>
      </c>
      <c r="B231" s="52" t="s">
        <v>217</v>
      </c>
      <c r="C231" s="53">
        <v>9567.2099999999991</v>
      </c>
      <c r="D231" s="53">
        <v>9567.2099999999991</v>
      </c>
      <c r="E231" s="53">
        <v>9567.2099999999991</v>
      </c>
      <c r="F231" s="53">
        <v>9567.2099999999991</v>
      </c>
      <c r="G231" s="53">
        <v>9500.7199999999993</v>
      </c>
      <c r="H231" s="53">
        <v>9501.66</v>
      </c>
      <c r="I231" s="53">
        <v>9497.18</v>
      </c>
    </row>
    <row r="232" spans="1:9" x14ac:dyDescent="0.25">
      <c r="A232" s="48" t="s">
        <v>577</v>
      </c>
      <c r="B232" s="49" t="s">
        <v>208</v>
      </c>
      <c r="C232" s="50">
        <v>10071.93</v>
      </c>
      <c r="D232" s="50">
        <v>10071.93</v>
      </c>
      <c r="E232" s="50">
        <v>10071.93</v>
      </c>
      <c r="F232" s="50">
        <v>10071.93</v>
      </c>
      <c r="G232" s="50">
        <v>9766.42</v>
      </c>
      <c r="H232" s="50">
        <v>9766.23</v>
      </c>
      <c r="I232" s="50">
        <v>9760.3700000000008</v>
      </c>
    </row>
    <row r="233" spans="1:9" x14ac:dyDescent="0.25">
      <c r="A233" s="51" t="s">
        <v>576</v>
      </c>
      <c r="B233" s="52" t="s">
        <v>575</v>
      </c>
      <c r="C233" s="53">
        <v>9024.59</v>
      </c>
      <c r="D233" s="53">
        <v>9024.59</v>
      </c>
      <c r="E233" s="53">
        <v>9024.59</v>
      </c>
      <c r="F233" s="53">
        <v>9024.59</v>
      </c>
      <c r="G233" s="53">
        <v>9750.26</v>
      </c>
      <c r="H233" s="53">
        <v>9752.18</v>
      </c>
      <c r="I233" s="53">
        <v>9753.19</v>
      </c>
    </row>
    <row r="234" spans="1:9" x14ac:dyDescent="0.25">
      <c r="A234" s="48" t="s">
        <v>574</v>
      </c>
      <c r="B234" s="49" t="s">
        <v>573</v>
      </c>
      <c r="C234" s="50">
        <v>12007.96</v>
      </c>
      <c r="D234" s="50">
        <v>12007.96</v>
      </c>
      <c r="E234" s="50">
        <v>12007.96</v>
      </c>
      <c r="F234" s="50">
        <v>12007.96</v>
      </c>
      <c r="G234" s="50">
        <v>12079.14</v>
      </c>
      <c r="H234" s="50">
        <v>12079.14</v>
      </c>
      <c r="I234" s="50">
        <v>12079.14</v>
      </c>
    </row>
    <row r="235" spans="1:9" x14ac:dyDescent="0.25">
      <c r="A235" s="51" t="s">
        <v>572</v>
      </c>
      <c r="B235" s="52" t="s">
        <v>571</v>
      </c>
      <c r="C235" s="53">
        <v>9484.94</v>
      </c>
      <c r="D235" s="53">
        <v>9484.94</v>
      </c>
      <c r="E235" s="53">
        <v>9484.94</v>
      </c>
      <c r="F235" s="53">
        <v>9484.94</v>
      </c>
      <c r="G235" s="53">
        <v>9484.94</v>
      </c>
      <c r="H235" s="53">
        <v>9483.35</v>
      </c>
      <c r="I235" s="53">
        <v>9484.94</v>
      </c>
    </row>
    <row r="236" spans="1:9" x14ac:dyDescent="0.25">
      <c r="A236" s="48" t="s">
        <v>570</v>
      </c>
      <c r="B236" s="49" t="s">
        <v>569</v>
      </c>
      <c r="C236" s="50">
        <v>0</v>
      </c>
      <c r="D236" s="50">
        <v>0</v>
      </c>
      <c r="E236" s="50">
        <v>0</v>
      </c>
      <c r="F236" s="50">
        <v>0</v>
      </c>
      <c r="G236" s="50">
        <v>0</v>
      </c>
      <c r="H236" s="50">
        <v>0</v>
      </c>
      <c r="I236" s="50">
        <v>0</v>
      </c>
    </row>
    <row r="237" spans="1:9" x14ac:dyDescent="0.25">
      <c r="A237" s="51" t="s">
        <v>568</v>
      </c>
      <c r="B237" s="52" t="s">
        <v>567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</row>
    <row r="238" spans="1:9" x14ac:dyDescent="0.25">
      <c r="A238" s="48" t="s">
        <v>566</v>
      </c>
      <c r="B238" s="49" t="s">
        <v>565</v>
      </c>
      <c r="C238" s="50">
        <v>0</v>
      </c>
      <c r="D238" s="50">
        <v>0</v>
      </c>
      <c r="E238" s="50">
        <v>0</v>
      </c>
      <c r="F238" s="50">
        <v>0</v>
      </c>
      <c r="G238" s="50">
        <v>0</v>
      </c>
      <c r="H238" s="50">
        <v>0</v>
      </c>
      <c r="I238" s="50">
        <v>0</v>
      </c>
    </row>
    <row r="239" spans="1:9" x14ac:dyDescent="0.25">
      <c r="A239" s="51" t="s">
        <v>564</v>
      </c>
      <c r="B239" s="52" t="s">
        <v>563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</row>
    <row r="240" spans="1:9" x14ac:dyDescent="0.25">
      <c r="A240" s="48" t="s">
        <v>562</v>
      </c>
      <c r="B240" s="49" t="s">
        <v>222</v>
      </c>
      <c r="C240" s="50">
        <v>10545.01</v>
      </c>
      <c r="D240" s="50">
        <v>10545.01</v>
      </c>
      <c r="E240" s="50">
        <v>10545.01</v>
      </c>
      <c r="F240" s="50">
        <v>10545.01</v>
      </c>
      <c r="G240" s="50">
        <v>10372.36</v>
      </c>
      <c r="H240" s="50">
        <v>10372.36</v>
      </c>
      <c r="I240" s="50">
        <v>10384.99</v>
      </c>
    </row>
    <row r="241" spans="1:9" x14ac:dyDescent="0.25">
      <c r="A241" s="51" t="s">
        <v>561</v>
      </c>
      <c r="B241" s="52" t="s">
        <v>220</v>
      </c>
      <c r="C241" s="53">
        <v>9745.42</v>
      </c>
      <c r="D241" s="53">
        <v>9745.42</v>
      </c>
      <c r="E241" s="53">
        <v>9745.42</v>
      </c>
      <c r="F241" s="53">
        <v>9745.42</v>
      </c>
      <c r="G241" s="53">
        <v>9730.9699999999993</v>
      </c>
      <c r="H241" s="53">
        <v>9730.91</v>
      </c>
      <c r="I241" s="53">
        <v>9726.65</v>
      </c>
    </row>
    <row r="242" spans="1:9" x14ac:dyDescent="0.25">
      <c r="A242" s="48" t="s">
        <v>560</v>
      </c>
      <c r="B242" s="49" t="s">
        <v>219</v>
      </c>
      <c r="C242" s="50">
        <v>9927.86</v>
      </c>
      <c r="D242" s="50">
        <v>9927.86</v>
      </c>
      <c r="E242" s="50">
        <v>9927.86</v>
      </c>
      <c r="F242" s="50">
        <v>9927.86</v>
      </c>
      <c r="G242" s="50">
        <v>9934.76</v>
      </c>
      <c r="H242" s="50">
        <v>9932.2000000000007</v>
      </c>
      <c r="I242" s="50">
        <v>9931.18</v>
      </c>
    </row>
    <row r="243" spans="1:9" x14ac:dyDescent="0.25">
      <c r="A243" s="51" t="s">
        <v>559</v>
      </c>
      <c r="B243" s="52" t="s">
        <v>221</v>
      </c>
      <c r="C243" s="53">
        <v>10036.49</v>
      </c>
      <c r="D243" s="53">
        <v>10036.49</v>
      </c>
      <c r="E243" s="53">
        <v>10036.49</v>
      </c>
      <c r="F243" s="53">
        <v>10036.49</v>
      </c>
      <c r="G243" s="53">
        <v>10039.24</v>
      </c>
      <c r="H243" s="53">
        <v>10040.42</v>
      </c>
      <c r="I243" s="53">
        <v>10043.17</v>
      </c>
    </row>
    <row r="244" spans="1:9" x14ac:dyDescent="0.25">
      <c r="A244" s="48" t="s">
        <v>558</v>
      </c>
      <c r="B244" s="49" t="s">
        <v>226</v>
      </c>
      <c r="C244" s="50">
        <v>10164.44</v>
      </c>
      <c r="D244" s="50">
        <v>10164.44</v>
      </c>
      <c r="E244" s="50">
        <v>10164.44</v>
      </c>
      <c r="F244" s="50">
        <v>10164.44</v>
      </c>
      <c r="G244" s="50">
        <v>10236.01</v>
      </c>
      <c r="H244" s="50">
        <v>10241.58</v>
      </c>
      <c r="I244" s="50">
        <v>10246.91</v>
      </c>
    </row>
    <row r="245" spans="1:9" x14ac:dyDescent="0.25">
      <c r="A245" s="51" t="s">
        <v>557</v>
      </c>
      <c r="B245" s="52" t="s">
        <v>225</v>
      </c>
      <c r="C245" s="53">
        <v>10210.32</v>
      </c>
      <c r="D245" s="53">
        <v>10210.32</v>
      </c>
      <c r="E245" s="53">
        <v>10210.32</v>
      </c>
      <c r="F245" s="53">
        <v>10210.32</v>
      </c>
      <c r="G245" s="53">
        <v>10064.84</v>
      </c>
      <c r="H245" s="53">
        <v>10065.75</v>
      </c>
      <c r="I245" s="53">
        <v>10261.14</v>
      </c>
    </row>
    <row r="246" spans="1:9" x14ac:dyDescent="0.25">
      <c r="A246" s="48" t="s">
        <v>556</v>
      </c>
      <c r="B246" s="49" t="s">
        <v>230</v>
      </c>
      <c r="C246" s="50">
        <v>10088.6</v>
      </c>
      <c r="D246" s="50">
        <v>10088.6</v>
      </c>
      <c r="E246" s="50">
        <v>10088.6</v>
      </c>
      <c r="F246" s="50">
        <v>10088.6</v>
      </c>
      <c r="G246" s="50">
        <v>10032.41</v>
      </c>
      <c r="H246" s="50">
        <v>10038.790000000001</v>
      </c>
      <c r="I246" s="50">
        <v>10002.030000000001</v>
      </c>
    </row>
    <row r="247" spans="1:9" x14ac:dyDescent="0.25">
      <c r="A247" s="51" t="s">
        <v>555</v>
      </c>
      <c r="B247" s="52" t="s">
        <v>224</v>
      </c>
      <c r="C247" s="53">
        <v>10074.780000000001</v>
      </c>
      <c r="D247" s="53">
        <v>10074.780000000001</v>
      </c>
      <c r="E247" s="53">
        <v>10074.780000000001</v>
      </c>
      <c r="F247" s="53">
        <v>10074.780000000001</v>
      </c>
      <c r="G247" s="53">
        <v>10072.41</v>
      </c>
      <c r="H247" s="53">
        <v>10073.459999999999</v>
      </c>
      <c r="I247" s="53">
        <v>10075.67</v>
      </c>
    </row>
    <row r="248" spans="1:9" x14ac:dyDescent="0.25">
      <c r="A248" s="48" t="s">
        <v>554</v>
      </c>
      <c r="B248" s="49" t="s">
        <v>228</v>
      </c>
      <c r="C248" s="50">
        <v>10161.969999999999</v>
      </c>
      <c r="D248" s="50">
        <v>10161.969999999999</v>
      </c>
      <c r="E248" s="50">
        <v>10161.969999999999</v>
      </c>
      <c r="F248" s="50">
        <v>10161.969999999999</v>
      </c>
      <c r="G248" s="50">
        <v>10211.280000000001</v>
      </c>
      <c r="H248" s="50">
        <v>10209.120000000001</v>
      </c>
      <c r="I248" s="50">
        <v>10206.81</v>
      </c>
    </row>
    <row r="249" spans="1:9" x14ac:dyDescent="0.25">
      <c r="A249" s="51" t="s">
        <v>553</v>
      </c>
      <c r="B249" s="52" t="s">
        <v>227</v>
      </c>
      <c r="C249" s="53">
        <v>10392.31</v>
      </c>
      <c r="D249" s="53">
        <v>10392.31</v>
      </c>
      <c r="E249" s="53">
        <v>10392.31</v>
      </c>
      <c r="F249" s="53">
        <v>10392.31</v>
      </c>
      <c r="G249" s="53">
        <v>9854.1299999999992</v>
      </c>
      <c r="H249" s="53">
        <v>9854.1299999999992</v>
      </c>
      <c r="I249" s="53">
        <v>9867.76</v>
      </c>
    </row>
    <row r="250" spans="1:9" x14ac:dyDescent="0.25">
      <c r="A250" s="48" t="s">
        <v>552</v>
      </c>
      <c r="B250" s="49" t="s">
        <v>229</v>
      </c>
      <c r="C250" s="50">
        <v>10056.65</v>
      </c>
      <c r="D250" s="50">
        <v>10056.65</v>
      </c>
      <c r="E250" s="50">
        <v>10056.65</v>
      </c>
      <c r="F250" s="50">
        <v>10056.65</v>
      </c>
      <c r="G250" s="50">
        <v>10042.18</v>
      </c>
      <c r="H250" s="50">
        <v>10045.41</v>
      </c>
      <c r="I250" s="50">
        <v>10036.07</v>
      </c>
    </row>
    <row r="251" spans="1:9" x14ac:dyDescent="0.25">
      <c r="A251" s="51" t="s">
        <v>551</v>
      </c>
      <c r="B251" s="52" t="s">
        <v>550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</row>
    <row r="252" spans="1:9" x14ac:dyDescent="0.25">
      <c r="A252" s="48" t="s">
        <v>549</v>
      </c>
      <c r="B252" s="49" t="s">
        <v>548</v>
      </c>
      <c r="C252" s="50">
        <v>0</v>
      </c>
      <c r="D252" s="50">
        <v>0</v>
      </c>
      <c r="E252" s="50">
        <v>0</v>
      </c>
      <c r="F252" s="50">
        <v>0</v>
      </c>
      <c r="G252" s="50">
        <v>0</v>
      </c>
      <c r="H252" s="50">
        <v>0</v>
      </c>
      <c r="I252" s="50">
        <v>0</v>
      </c>
    </row>
    <row r="253" spans="1:9" x14ac:dyDescent="0.25">
      <c r="A253" s="51" t="s">
        <v>547</v>
      </c>
      <c r="B253" s="52" t="s">
        <v>234</v>
      </c>
      <c r="C253" s="53">
        <v>9844.5499999999993</v>
      </c>
      <c r="D253" s="53">
        <v>9844.5499999999993</v>
      </c>
      <c r="E253" s="53">
        <v>9844.5499999999993</v>
      </c>
      <c r="F253" s="53">
        <v>9844.5499999999993</v>
      </c>
      <c r="G253" s="53">
        <v>9915.65</v>
      </c>
      <c r="H253" s="53">
        <v>9923.14</v>
      </c>
      <c r="I253" s="53">
        <v>9923.5400000000009</v>
      </c>
    </row>
    <row r="254" spans="1:9" x14ac:dyDescent="0.25">
      <c r="A254" s="48" t="s">
        <v>546</v>
      </c>
      <c r="B254" s="49" t="s">
        <v>233</v>
      </c>
      <c r="C254" s="50">
        <v>9977.4699999999993</v>
      </c>
      <c r="D254" s="50">
        <v>9977.4699999999993</v>
      </c>
      <c r="E254" s="50">
        <v>9977.4699999999993</v>
      </c>
      <c r="F254" s="50">
        <v>9977.4699999999993</v>
      </c>
      <c r="G254" s="50">
        <v>10076.17</v>
      </c>
      <c r="H254" s="50">
        <v>10079.65</v>
      </c>
      <c r="I254" s="50">
        <v>10077.89</v>
      </c>
    </row>
    <row r="255" spans="1:9" x14ac:dyDescent="0.25">
      <c r="A255" s="51" t="s">
        <v>545</v>
      </c>
      <c r="B255" s="52" t="s">
        <v>232</v>
      </c>
      <c r="C255" s="53">
        <v>9100.15</v>
      </c>
      <c r="D255" s="53">
        <v>9100.15</v>
      </c>
      <c r="E255" s="53">
        <v>9100.15</v>
      </c>
      <c r="F255" s="53">
        <v>9100.15</v>
      </c>
      <c r="G255" s="53">
        <v>8972.4599999999991</v>
      </c>
      <c r="H255" s="53">
        <v>8969.9699999999993</v>
      </c>
      <c r="I255" s="53">
        <v>8957.1</v>
      </c>
    </row>
    <row r="256" spans="1:9" x14ac:dyDescent="0.25">
      <c r="A256" s="48" t="s">
        <v>544</v>
      </c>
      <c r="B256" s="49" t="s">
        <v>235</v>
      </c>
      <c r="C256" s="50">
        <v>9127.49</v>
      </c>
      <c r="D256" s="50">
        <v>9127.49</v>
      </c>
      <c r="E256" s="50">
        <v>9127.49</v>
      </c>
      <c r="F256" s="50">
        <v>9127.49</v>
      </c>
      <c r="G256" s="50">
        <v>9090.34</v>
      </c>
      <c r="H256" s="50">
        <v>9090.18</v>
      </c>
      <c r="I256" s="50">
        <v>9095.34</v>
      </c>
    </row>
    <row r="257" spans="1:9" x14ac:dyDescent="0.25">
      <c r="A257" s="51" t="s">
        <v>543</v>
      </c>
      <c r="B257" s="52" t="s">
        <v>240</v>
      </c>
      <c r="C257" s="53">
        <v>10557.7</v>
      </c>
      <c r="D257" s="53">
        <v>10557.7</v>
      </c>
      <c r="E257" s="53">
        <v>10557.7</v>
      </c>
      <c r="F257" s="53">
        <v>10557.7</v>
      </c>
      <c r="G257" s="53">
        <v>10501.93</v>
      </c>
      <c r="H257" s="53">
        <v>10505.36</v>
      </c>
      <c r="I257" s="53">
        <v>10489.54</v>
      </c>
    </row>
    <row r="258" spans="1:9" x14ac:dyDescent="0.25">
      <c r="A258" s="48" t="s">
        <v>542</v>
      </c>
      <c r="B258" s="49" t="s">
        <v>243</v>
      </c>
      <c r="C258" s="50">
        <v>10522.94</v>
      </c>
      <c r="D258" s="50">
        <v>10522.94</v>
      </c>
      <c r="E258" s="50">
        <v>10522.94</v>
      </c>
      <c r="F258" s="50">
        <v>10522.94</v>
      </c>
      <c r="G258" s="50">
        <v>10460.450000000001</v>
      </c>
      <c r="H258" s="50">
        <v>10460.36</v>
      </c>
      <c r="I258" s="50">
        <v>10500.63</v>
      </c>
    </row>
    <row r="259" spans="1:9" x14ac:dyDescent="0.25">
      <c r="A259" s="51" t="s">
        <v>541</v>
      </c>
      <c r="B259" s="52" t="s">
        <v>247</v>
      </c>
      <c r="C259" s="53">
        <v>10492.97</v>
      </c>
      <c r="D259" s="53">
        <v>10492.97</v>
      </c>
      <c r="E259" s="53">
        <v>10492.97</v>
      </c>
      <c r="F259" s="53">
        <v>10492.97</v>
      </c>
      <c r="G259" s="53">
        <v>10470.83</v>
      </c>
      <c r="H259" s="53">
        <v>10473.08</v>
      </c>
      <c r="I259" s="53">
        <v>10459.709999999999</v>
      </c>
    </row>
    <row r="260" spans="1:9" x14ac:dyDescent="0.25">
      <c r="A260" s="48" t="s">
        <v>540</v>
      </c>
      <c r="B260" s="49" t="s">
        <v>239</v>
      </c>
      <c r="C260" s="50">
        <v>10502.19</v>
      </c>
      <c r="D260" s="50">
        <v>10502.19</v>
      </c>
      <c r="E260" s="50">
        <v>10502.19</v>
      </c>
      <c r="F260" s="50">
        <v>10502.19</v>
      </c>
      <c r="G260" s="50">
        <v>10470.469999999999</v>
      </c>
      <c r="H260" s="50">
        <v>10471.5</v>
      </c>
      <c r="I260" s="50">
        <v>10462.99</v>
      </c>
    </row>
    <row r="261" spans="1:9" x14ac:dyDescent="0.25">
      <c r="A261" s="51" t="s">
        <v>539</v>
      </c>
      <c r="B261" s="52" t="s">
        <v>237</v>
      </c>
      <c r="C261" s="53">
        <v>10250.16</v>
      </c>
      <c r="D261" s="53">
        <v>10250.16</v>
      </c>
      <c r="E261" s="53">
        <v>10250.16</v>
      </c>
      <c r="F261" s="53">
        <v>10250.16</v>
      </c>
      <c r="G261" s="53">
        <v>10219.19</v>
      </c>
      <c r="H261" s="53">
        <v>10221.370000000001</v>
      </c>
      <c r="I261" s="53">
        <v>10223.6</v>
      </c>
    </row>
    <row r="262" spans="1:9" x14ac:dyDescent="0.25">
      <c r="A262" s="48" t="s">
        <v>538</v>
      </c>
      <c r="B262" s="49" t="s">
        <v>245</v>
      </c>
      <c r="C262" s="50">
        <v>10277.81</v>
      </c>
      <c r="D262" s="50">
        <v>10277.81</v>
      </c>
      <c r="E262" s="50">
        <v>10277.81</v>
      </c>
      <c r="F262" s="50">
        <v>10277.81</v>
      </c>
      <c r="G262" s="50">
        <v>10201.83</v>
      </c>
      <c r="H262" s="50">
        <v>10202.879999999999</v>
      </c>
      <c r="I262" s="50">
        <v>10197.98</v>
      </c>
    </row>
    <row r="263" spans="1:9" x14ac:dyDescent="0.25">
      <c r="A263" s="51" t="s">
        <v>537</v>
      </c>
      <c r="B263" s="52" t="s">
        <v>242</v>
      </c>
      <c r="C263" s="53">
        <v>10349.09</v>
      </c>
      <c r="D263" s="53">
        <v>10349.09</v>
      </c>
      <c r="E263" s="53">
        <v>10349.09</v>
      </c>
      <c r="F263" s="53">
        <v>10349.09</v>
      </c>
      <c r="G263" s="53">
        <v>10681.09</v>
      </c>
      <c r="H263" s="53">
        <v>10687.56</v>
      </c>
      <c r="I263" s="53">
        <v>10693.17</v>
      </c>
    </row>
    <row r="264" spans="1:9" x14ac:dyDescent="0.25">
      <c r="A264" s="48" t="s">
        <v>536</v>
      </c>
      <c r="B264" s="49" t="s">
        <v>246</v>
      </c>
      <c r="C264" s="50">
        <v>10388.799999999999</v>
      </c>
      <c r="D264" s="50">
        <v>10388.799999999999</v>
      </c>
      <c r="E264" s="50">
        <v>10388.799999999999</v>
      </c>
      <c r="F264" s="50">
        <v>10388.799999999999</v>
      </c>
      <c r="G264" s="50">
        <v>10395.35</v>
      </c>
      <c r="H264" s="50">
        <v>10396.39</v>
      </c>
      <c r="I264" s="50">
        <v>10396.219999999999</v>
      </c>
    </row>
    <row r="265" spans="1:9" x14ac:dyDescent="0.25">
      <c r="A265" s="51" t="s">
        <v>535</v>
      </c>
      <c r="B265" s="52" t="s">
        <v>248</v>
      </c>
      <c r="C265" s="53">
        <v>10462.4</v>
      </c>
      <c r="D265" s="53">
        <v>10462.4</v>
      </c>
      <c r="E265" s="53">
        <v>10462.4</v>
      </c>
      <c r="F265" s="53">
        <v>10462.4</v>
      </c>
      <c r="G265" s="53">
        <v>10454.99</v>
      </c>
      <c r="H265" s="53">
        <v>10456.049999999999</v>
      </c>
      <c r="I265" s="53">
        <v>10457.14</v>
      </c>
    </row>
    <row r="266" spans="1:9" x14ac:dyDescent="0.25">
      <c r="A266" s="48" t="s">
        <v>534</v>
      </c>
      <c r="B266" s="49" t="s">
        <v>244</v>
      </c>
      <c r="C266" s="50">
        <v>10290.450000000001</v>
      </c>
      <c r="D266" s="50">
        <v>10290.450000000001</v>
      </c>
      <c r="E266" s="50">
        <v>10290.450000000001</v>
      </c>
      <c r="F266" s="50">
        <v>10290.450000000001</v>
      </c>
      <c r="G266" s="50">
        <v>10283.35</v>
      </c>
      <c r="H266" s="50">
        <v>10286.620000000001</v>
      </c>
      <c r="I266" s="50">
        <v>10288.86</v>
      </c>
    </row>
    <row r="267" spans="1:9" x14ac:dyDescent="0.25">
      <c r="A267" s="51" t="s">
        <v>533</v>
      </c>
      <c r="B267" s="52" t="s">
        <v>250</v>
      </c>
      <c r="C267" s="53">
        <v>10570.55</v>
      </c>
      <c r="D267" s="53">
        <v>10570.55</v>
      </c>
      <c r="E267" s="53">
        <v>10570.55</v>
      </c>
      <c r="F267" s="53">
        <v>10570.55</v>
      </c>
      <c r="G267" s="53">
        <v>10583.86</v>
      </c>
      <c r="H267" s="53">
        <v>10587.07</v>
      </c>
      <c r="I267" s="53">
        <v>10588.23</v>
      </c>
    </row>
    <row r="268" spans="1:9" x14ac:dyDescent="0.25">
      <c r="A268" s="48" t="s">
        <v>532</v>
      </c>
      <c r="B268" s="49" t="s">
        <v>238</v>
      </c>
      <c r="C268" s="50">
        <v>10255.299999999999</v>
      </c>
      <c r="D268" s="50">
        <v>10255.299999999999</v>
      </c>
      <c r="E268" s="50">
        <v>10255.299999999999</v>
      </c>
      <c r="F268" s="50">
        <v>10255.299999999999</v>
      </c>
      <c r="G268" s="50">
        <v>10206.11</v>
      </c>
      <c r="H268" s="50">
        <v>10212.549999999999</v>
      </c>
      <c r="I268" s="50">
        <v>10220.61</v>
      </c>
    </row>
    <row r="269" spans="1:9" x14ac:dyDescent="0.25">
      <c r="A269" s="51" t="s">
        <v>531</v>
      </c>
      <c r="B269" s="52" t="s">
        <v>241</v>
      </c>
      <c r="C269" s="53">
        <v>10095.07</v>
      </c>
      <c r="D269" s="53">
        <v>10095.07</v>
      </c>
      <c r="E269" s="53">
        <v>10095.07</v>
      </c>
      <c r="F269" s="53">
        <v>10095.07</v>
      </c>
      <c r="G269" s="53">
        <v>10084.52</v>
      </c>
      <c r="H269" s="53">
        <v>10086.799999999999</v>
      </c>
      <c r="I269" s="53">
        <v>10088.99</v>
      </c>
    </row>
    <row r="270" spans="1:9" x14ac:dyDescent="0.25">
      <c r="A270" s="48" t="s">
        <v>530</v>
      </c>
      <c r="B270" s="49" t="s">
        <v>249</v>
      </c>
      <c r="C270" s="50">
        <v>10487.53</v>
      </c>
      <c r="D270" s="50">
        <v>10487.53</v>
      </c>
      <c r="E270" s="50">
        <v>10487.53</v>
      </c>
      <c r="F270" s="50">
        <v>10487.53</v>
      </c>
      <c r="G270" s="50">
        <v>10490.45</v>
      </c>
      <c r="H270" s="50">
        <v>10493.96</v>
      </c>
      <c r="I270" s="50">
        <v>10497.51</v>
      </c>
    </row>
    <row r="271" spans="1:9" x14ac:dyDescent="0.25">
      <c r="A271" s="51" t="s">
        <v>529</v>
      </c>
      <c r="B271" s="52" t="s">
        <v>528</v>
      </c>
      <c r="C271" s="53">
        <v>0</v>
      </c>
      <c r="D271" s="53">
        <v>0</v>
      </c>
      <c r="E271" s="53">
        <v>0</v>
      </c>
      <c r="F271" s="53">
        <v>0</v>
      </c>
      <c r="G271" s="53">
        <v>0</v>
      </c>
      <c r="H271" s="53">
        <v>0</v>
      </c>
      <c r="I271" s="53">
        <v>0</v>
      </c>
    </row>
    <row r="272" spans="1:9" x14ac:dyDescent="0.25">
      <c r="A272" s="48" t="s">
        <v>527</v>
      </c>
      <c r="B272" s="49" t="s">
        <v>526</v>
      </c>
      <c r="C272" s="50">
        <v>0</v>
      </c>
      <c r="D272" s="50">
        <v>0</v>
      </c>
      <c r="E272" s="50">
        <v>0</v>
      </c>
      <c r="F272" s="50">
        <v>0</v>
      </c>
      <c r="G272" s="50">
        <v>0</v>
      </c>
      <c r="H272" s="50">
        <v>0</v>
      </c>
      <c r="I272" s="50">
        <v>0</v>
      </c>
    </row>
    <row r="273" spans="1:9" x14ac:dyDescent="0.25">
      <c r="A273" s="51" t="s">
        <v>525</v>
      </c>
      <c r="B273" s="52" t="s">
        <v>264</v>
      </c>
      <c r="C273" s="53">
        <v>9510.2199999999993</v>
      </c>
      <c r="D273" s="53">
        <v>9510.2199999999993</v>
      </c>
      <c r="E273" s="53">
        <v>9510.2199999999993</v>
      </c>
      <c r="F273" s="53">
        <v>9510.2199999999993</v>
      </c>
      <c r="G273" s="53">
        <v>9495.01</v>
      </c>
      <c r="H273" s="53">
        <v>9496</v>
      </c>
      <c r="I273" s="53">
        <v>9497.08</v>
      </c>
    </row>
    <row r="274" spans="1:9" x14ac:dyDescent="0.25">
      <c r="A274" s="48" t="s">
        <v>524</v>
      </c>
      <c r="B274" s="49" t="s">
        <v>262</v>
      </c>
      <c r="C274" s="50">
        <v>9983.18</v>
      </c>
      <c r="D274" s="50">
        <v>9983.18</v>
      </c>
      <c r="E274" s="50">
        <v>9983.18</v>
      </c>
      <c r="F274" s="50">
        <v>9983.18</v>
      </c>
      <c r="G274" s="50">
        <v>10159.27</v>
      </c>
      <c r="H274" s="50">
        <v>10157.39</v>
      </c>
      <c r="I274" s="50">
        <v>10158.02</v>
      </c>
    </row>
    <row r="275" spans="1:9" x14ac:dyDescent="0.25">
      <c r="A275" s="51" t="s">
        <v>523</v>
      </c>
      <c r="B275" s="52" t="s">
        <v>257</v>
      </c>
      <c r="C275" s="53">
        <v>9664.92</v>
      </c>
      <c r="D275" s="53">
        <v>9664.92</v>
      </c>
      <c r="E275" s="53">
        <v>9664.92</v>
      </c>
      <c r="F275" s="53">
        <v>9664.92</v>
      </c>
      <c r="G275" s="53">
        <v>9996.69</v>
      </c>
      <c r="H275" s="53">
        <v>10003.709999999999</v>
      </c>
      <c r="I275" s="53">
        <v>10018.32</v>
      </c>
    </row>
    <row r="276" spans="1:9" x14ac:dyDescent="0.25">
      <c r="A276" s="48" t="s">
        <v>522</v>
      </c>
      <c r="B276" s="49" t="s">
        <v>261</v>
      </c>
      <c r="C276" s="50">
        <v>9195.48</v>
      </c>
      <c r="D276" s="50">
        <v>9195.48</v>
      </c>
      <c r="E276" s="50">
        <v>9195.48</v>
      </c>
      <c r="F276" s="50">
        <v>9195.48</v>
      </c>
      <c r="G276" s="50">
        <v>9225.39</v>
      </c>
      <c r="H276" s="50">
        <v>9227.19</v>
      </c>
      <c r="I276" s="50">
        <v>9228.18</v>
      </c>
    </row>
    <row r="277" spans="1:9" x14ac:dyDescent="0.25">
      <c r="A277" s="51" t="s">
        <v>521</v>
      </c>
      <c r="B277" s="52" t="s">
        <v>260</v>
      </c>
      <c r="C277" s="53">
        <v>9346.1200000000008</v>
      </c>
      <c r="D277" s="53">
        <v>9346.1200000000008</v>
      </c>
      <c r="E277" s="53">
        <v>9346.1200000000008</v>
      </c>
      <c r="F277" s="53">
        <v>9346.1200000000008</v>
      </c>
      <c r="G277" s="53">
        <v>9190.65</v>
      </c>
      <c r="H277" s="53">
        <v>9190.7999999999993</v>
      </c>
      <c r="I277" s="53">
        <v>9325.7199999999993</v>
      </c>
    </row>
    <row r="278" spans="1:9" x14ac:dyDescent="0.25">
      <c r="A278" s="48" t="s">
        <v>520</v>
      </c>
      <c r="B278" s="49" t="s">
        <v>259</v>
      </c>
      <c r="C278" s="50">
        <v>9371.68</v>
      </c>
      <c r="D278" s="50">
        <v>9371.68</v>
      </c>
      <c r="E278" s="50">
        <v>9371.68</v>
      </c>
      <c r="F278" s="50">
        <v>9371.68</v>
      </c>
      <c r="G278" s="50">
        <v>9347.7199999999993</v>
      </c>
      <c r="H278" s="50">
        <v>9348.66</v>
      </c>
      <c r="I278" s="50">
        <v>9346.41</v>
      </c>
    </row>
    <row r="279" spans="1:9" x14ac:dyDescent="0.25">
      <c r="A279" s="51" t="s">
        <v>519</v>
      </c>
      <c r="B279" s="52" t="s">
        <v>252</v>
      </c>
      <c r="C279" s="53">
        <v>9272.44</v>
      </c>
      <c r="D279" s="53">
        <v>9272.44</v>
      </c>
      <c r="E279" s="53">
        <v>9272.44</v>
      </c>
      <c r="F279" s="53">
        <v>9272.44</v>
      </c>
      <c r="G279" s="53">
        <v>9283.86</v>
      </c>
      <c r="H279" s="53">
        <v>9283.75</v>
      </c>
      <c r="I279" s="53">
        <v>9284.7099999999991</v>
      </c>
    </row>
    <row r="280" spans="1:9" x14ac:dyDescent="0.25">
      <c r="A280" s="48" t="s">
        <v>518</v>
      </c>
      <c r="B280" s="49" t="s">
        <v>256</v>
      </c>
      <c r="C280" s="50">
        <v>9404.68</v>
      </c>
      <c r="D280" s="50">
        <v>9404.68</v>
      </c>
      <c r="E280" s="50">
        <v>9404.68</v>
      </c>
      <c r="F280" s="50">
        <v>9404.68</v>
      </c>
      <c r="G280" s="50">
        <v>9276.76</v>
      </c>
      <c r="H280" s="50">
        <v>9279.19</v>
      </c>
      <c r="I280" s="50">
        <v>9461.02</v>
      </c>
    </row>
    <row r="281" spans="1:9" x14ac:dyDescent="0.25">
      <c r="A281" s="51" t="s">
        <v>517</v>
      </c>
      <c r="B281" s="52" t="s">
        <v>253</v>
      </c>
      <c r="C281" s="53">
        <v>9237.8700000000008</v>
      </c>
      <c r="D281" s="53">
        <v>9237.8700000000008</v>
      </c>
      <c r="E281" s="53">
        <v>9237.8700000000008</v>
      </c>
      <c r="F281" s="53">
        <v>9237.8700000000008</v>
      </c>
      <c r="G281" s="53">
        <v>9229.9699999999993</v>
      </c>
      <c r="H281" s="53">
        <v>9229.7999999999993</v>
      </c>
      <c r="I281" s="53">
        <v>9256.8700000000008</v>
      </c>
    </row>
    <row r="282" spans="1:9" x14ac:dyDescent="0.25">
      <c r="A282" s="48" t="s">
        <v>516</v>
      </c>
      <c r="B282" s="49" t="s">
        <v>255</v>
      </c>
      <c r="C282" s="50">
        <v>9447.9599999999991</v>
      </c>
      <c r="D282" s="50">
        <v>9447.9599999999991</v>
      </c>
      <c r="E282" s="50">
        <v>9447.9599999999991</v>
      </c>
      <c r="F282" s="50">
        <v>9447.9599999999991</v>
      </c>
      <c r="G282" s="50">
        <v>9466.85</v>
      </c>
      <c r="H282" s="50">
        <v>9466.8700000000008</v>
      </c>
      <c r="I282" s="50">
        <v>9469.1299999999992</v>
      </c>
    </row>
    <row r="283" spans="1:9" x14ac:dyDescent="0.25">
      <c r="A283" s="51" t="s">
        <v>515</v>
      </c>
      <c r="B283" s="52" t="s">
        <v>258</v>
      </c>
      <c r="C283" s="53">
        <v>9349.7000000000007</v>
      </c>
      <c r="D283" s="53">
        <v>9349.7000000000007</v>
      </c>
      <c r="E283" s="53">
        <v>9349.7000000000007</v>
      </c>
      <c r="F283" s="53">
        <v>9349.7000000000007</v>
      </c>
      <c r="G283" s="53">
        <v>9278.56</v>
      </c>
      <c r="H283" s="53">
        <v>9280.32</v>
      </c>
      <c r="I283" s="53">
        <v>9282.23</v>
      </c>
    </row>
    <row r="284" spans="1:9" x14ac:dyDescent="0.25">
      <c r="A284" s="48" t="s">
        <v>514</v>
      </c>
      <c r="B284" s="49" t="s">
        <v>265</v>
      </c>
      <c r="C284" s="50">
        <v>9174.33</v>
      </c>
      <c r="D284" s="50">
        <v>9174.33</v>
      </c>
      <c r="E284" s="50">
        <v>9174.33</v>
      </c>
      <c r="F284" s="50">
        <v>9174.33</v>
      </c>
      <c r="G284" s="50">
        <v>9178.1</v>
      </c>
      <c r="H284" s="50">
        <v>9178.0499999999993</v>
      </c>
      <c r="I284" s="50">
        <v>9179.0400000000009</v>
      </c>
    </row>
    <row r="285" spans="1:9" x14ac:dyDescent="0.25">
      <c r="A285" s="51" t="s">
        <v>513</v>
      </c>
      <c r="B285" s="52" t="s">
        <v>254</v>
      </c>
      <c r="C285" s="53">
        <v>9129.17</v>
      </c>
      <c r="D285" s="53">
        <v>9129.17</v>
      </c>
      <c r="E285" s="53">
        <v>9129.17</v>
      </c>
      <c r="F285" s="53">
        <v>9129.17</v>
      </c>
      <c r="G285" s="53">
        <v>9133.5400000000009</v>
      </c>
      <c r="H285" s="53">
        <v>9135.5499999999993</v>
      </c>
      <c r="I285" s="53">
        <v>9136.52</v>
      </c>
    </row>
    <row r="286" spans="1:9" x14ac:dyDescent="0.25">
      <c r="A286" s="48" t="s">
        <v>512</v>
      </c>
      <c r="B286" s="49" t="s">
        <v>263</v>
      </c>
      <c r="C286" s="50">
        <v>9237.8700000000008</v>
      </c>
      <c r="D286" s="50">
        <v>9237.8700000000008</v>
      </c>
      <c r="E286" s="50">
        <v>9237.8700000000008</v>
      </c>
      <c r="F286" s="50">
        <v>9237.8700000000008</v>
      </c>
      <c r="G286" s="50">
        <v>9259.94</v>
      </c>
      <c r="H286" s="50">
        <v>9260.84</v>
      </c>
      <c r="I286" s="50">
        <v>9257.64</v>
      </c>
    </row>
    <row r="287" spans="1:9" x14ac:dyDescent="0.25">
      <c r="A287" s="51" t="s">
        <v>511</v>
      </c>
      <c r="B287" s="52" t="s">
        <v>510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</row>
    <row r="288" spans="1:9" x14ac:dyDescent="0.25">
      <c r="A288" s="48" t="s">
        <v>509</v>
      </c>
      <c r="B288" s="49" t="s">
        <v>508</v>
      </c>
      <c r="C288" s="50">
        <v>9935.8700000000008</v>
      </c>
      <c r="D288" s="50">
        <v>9935.8700000000008</v>
      </c>
      <c r="E288" s="50">
        <v>9935.8700000000008</v>
      </c>
      <c r="F288" s="50">
        <v>9935.8700000000008</v>
      </c>
      <c r="G288" s="50">
        <v>9955.0400000000009</v>
      </c>
      <c r="H288" s="50">
        <v>9956.83</v>
      </c>
      <c r="I288" s="50">
        <v>9958.68</v>
      </c>
    </row>
    <row r="289" spans="1:9" x14ac:dyDescent="0.25">
      <c r="A289" s="51" t="s">
        <v>507</v>
      </c>
      <c r="B289" s="52" t="s">
        <v>506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</row>
    <row r="290" spans="1:9" x14ac:dyDescent="0.25">
      <c r="A290" s="48" t="s">
        <v>505</v>
      </c>
      <c r="B290" s="49" t="s">
        <v>504</v>
      </c>
      <c r="C290" s="50">
        <v>8934.32</v>
      </c>
      <c r="D290" s="50">
        <v>8934.32</v>
      </c>
      <c r="E290" s="50">
        <v>8934.32</v>
      </c>
      <c r="F290" s="50">
        <v>8934.32</v>
      </c>
      <c r="G290" s="50">
        <v>8932.83</v>
      </c>
      <c r="H290" s="50">
        <v>8929.8700000000008</v>
      </c>
      <c r="I290" s="50">
        <v>8933.26</v>
      </c>
    </row>
    <row r="291" spans="1:9" x14ac:dyDescent="0.25">
      <c r="A291" s="51" t="s">
        <v>503</v>
      </c>
      <c r="B291" s="52" t="s">
        <v>502</v>
      </c>
      <c r="C291" s="53">
        <v>8769.25</v>
      </c>
      <c r="D291" s="53">
        <v>8769.25</v>
      </c>
      <c r="E291" s="53">
        <v>8769.25</v>
      </c>
      <c r="F291" s="53">
        <v>8769.25</v>
      </c>
      <c r="G291" s="53">
        <v>8757.9599999999991</v>
      </c>
      <c r="H291" s="53">
        <v>8759.59</v>
      </c>
      <c r="I291" s="53">
        <v>8760.86</v>
      </c>
    </row>
    <row r="292" spans="1:9" x14ac:dyDescent="0.25">
      <c r="A292" s="48" t="s">
        <v>501</v>
      </c>
      <c r="B292" s="49" t="s">
        <v>500</v>
      </c>
      <c r="C292" s="50">
        <v>0</v>
      </c>
      <c r="D292" s="50">
        <v>0</v>
      </c>
      <c r="E292" s="50">
        <v>0</v>
      </c>
      <c r="F292" s="50">
        <v>0</v>
      </c>
      <c r="G292" s="50">
        <v>0</v>
      </c>
      <c r="H292" s="50">
        <v>0</v>
      </c>
      <c r="I292" s="50">
        <v>0</v>
      </c>
    </row>
    <row r="293" spans="1:9" x14ac:dyDescent="0.25">
      <c r="A293" s="51" t="s">
        <v>499</v>
      </c>
      <c r="B293" s="52" t="s">
        <v>498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</row>
    <row r="294" spans="1:9" x14ac:dyDescent="0.25">
      <c r="A294" s="48" t="s">
        <v>497</v>
      </c>
      <c r="B294" s="49" t="s">
        <v>496</v>
      </c>
      <c r="C294" s="50">
        <v>0</v>
      </c>
      <c r="D294" s="50">
        <v>0</v>
      </c>
      <c r="E294" s="50">
        <v>0</v>
      </c>
      <c r="F294" s="50">
        <v>0</v>
      </c>
      <c r="G294" s="50">
        <v>0</v>
      </c>
      <c r="H294" s="50">
        <v>0</v>
      </c>
      <c r="I294" s="50">
        <v>0</v>
      </c>
    </row>
    <row r="295" spans="1:9" x14ac:dyDescent="0.25">
      <c r="A295" s="51" t="s">
        <v>495</v>
      </c>
      <c r="B295" s="52" t="s">
        <v>275</v>
      </c>
      <c r="C295" s="53">
        <v>9616.6</v>
      </c>
      <c r="D295" s="53">
        <v>9616.6</v>
      </c>
      <c r="E295" s="53">
        <v>9616.6</v>
      </c>
      <c r="F295" s="53">
        <v>9616.6</v>
      </c>
      <c r="G295" s="53">
        <v>9928.2999999999993</v>
      </c>
      <c r="H295" s="53">
        <v>9893.68</v>
      </c>
      <c r="I295" s="53">
        <v>9863.3799999999992</v>
      </c>
    </row>
    <row r="296" spans="1:9" x14ac:dyDescent="0.25">
      <c r="A296" s="48" t="s">
        <v>494</v>
      </c>
      <c r="B296" s="49" t="s">
        <v>267</v>
      </c>
      <c r="C296" s="50">
        <v>9139.6299999999992</v>
      </c>
      <c r="D296" s="50">
        <v>9139.6299999999992</v>
      </c>
      <c r="E296" s="50">
        <v>9139.6299999999992</v>
      </c>
      <c r="F296" s="50">
        <v>9139.6299999999992</v>
      </c>
      <c r="G296" s="50">
        <v>9163.02</v>
      </c>
      <c r="H296" s="50">
        <v>9165.64</v>
      </c>
      <c r="I296" s="50">
        <v>9169.42</v>
      </c>
    </row>
    <row r="297" spans="1:9" x14ac:dyDescent="0.25">
      <c r="A297" s="51" t="s">
        <v>493</v>
      </c>
      <c r="B297" s="52" t="s">
        <v>278</v>
      </c>
      <c r="C297" s="53">
        <v>9216.7199999999993</v>
      </c>
      <c r="D297" s="53">
        <v>9216.7199999999993</v>
      </c>
      <c r="E297" s="53">
        <v>9216.7199999999993</v>
      </c>
      <c r="F297" s="53">
        <v>9216.7199999999993</v>
      </c>
      <c r="G297" s="53">
        <v>9182.4500000000007</v>
      </c>
      <c r="H297" s="53">
        <v>9184.44</v>
      </c>
      <c r="I297" s="53">
        <v>9184.0400000000009</v>
      </c>
    </row>
    <row r="298" spans="1:9" x14ac:dyDescent="0.25">
      <c r="A298" s="48" t="s">
        <v>492</v>
      </c>
      <c r="B298" s="49" t="s">
        <v>277</v>
      </c>
      <c r="C298" s="50">
        <v>8916.56</v>
      </c>
      <c r="D298" s="50">
        <v>8916.56</v>
      </c>
      <c r="E298" s="50">
        <v>8916.56</v>
      </c>
      <c r="F298" s="50">
        <v>8916.56</v>
      </c>
      <c r="G298" s="50">
        <v>8939.91</v>
      </c>
      <c r="H298" s="50">
        <v>8939.14</v>
      </c>
      <c r="I298" s="50">
        <v>8937.25</v>
      </c>
    </row>
    <row r="299" spans="1:9" x14ac:dyDescent="0.25">
      <c r="A299" s="51" t="s">
        <v>491</v>
      </c>
      <c r="B299" s="52" t="s">
        <v>269</v>
      </c>
      <c r="C299" s="53">
        <v>9398.3700000000008</v>
      </c>
      <c r="D299" s="53">
        <v>9398.3700000000008</v>
      </c>
      <c r="E299" s="53">
        <v>9398.3700000000008</v>
      </c>
      <c r="F299" s="53">
        <v>9398.3700000000008</v>
      </c>
      <c r="G299" s="53">
        <v>9383.7000000000007</v>
      </c>
      <c r="H299" s="53">
        <v>9385.86</v>
      </c>
      <c r="I299" s="53">
        <v>9377.2800000000007</v>
      </c>
    </row>
    <row r="300" spans="1:9" x14ac:dyDescent="0.25">
      <c r="A300" s="48" t="s">
        <v>490</v>
      </c>
      <c r="B300" s="49" t="s">
        <v>272</v>
      </c>
      <c r="C300" s="50">
        <v>9229.91</v>
      </c>
      <c r="D300" s="50">
        <v>9229.91</v>
      </c>
      <c r="E300" s="50">
        <v>9229.91</v>
      </c>
      <c r="F300" s="50">
        <v>9229.91</v>
      </c>
      <c r="G300" s="50">
        <v>9272.9699999999993</v>
      </c>
      <c r="H300" s="50">
        <v>9268.6</v>
      </c>
      <c r="I300" s="50">
        <v>9270.7199999999993</v>
      </c>
    </row>
    <row r="301" spans="1:9" x14ac:dyDescent="0.25">
      <c r="A301" s="51" t="s">
        <v>489</v>
      </c>
      <c r="B301" s="52" t="s">
        <v>276</v>
      </c>
      <c r="C301" s="53">
        <v>9706.08</v>
      </c>
      <c r="D301" s="53">
        <v>9706.08</v>
      </c>
      <c r="E301" s="53">
        <v>9706.08</v>
      </c>
      <c r="F301" s="53">
        <v>9706.08</v>
      </c>
      <c r="G301" s="53">
        <v>9612.3799999999992</v>
      </c>
      <c r="H301" s="53">
        <v>9618.17</v>
      </c>
      <c r="I301" s="53">
        <v>9623.77</v>
      </c>
    </row>
    <row r="302" spans="1:9" x14ac:dyDescent="0.25">
      <c r="A302" s="48" t="s">
        <v>488</v>
      </c>
      <c r="B302" s="49" t="s">
        <v>270</v>
      </c>
      <c r="C302" s="50">
        <v>10073.98</v>
      </c>
      <c r="D302" s="50">
        <v>10073.98</v>
      </c>
      <c r="E302" s="50">
        <v>10073.98</v>
      </c>
      <c r="F302" s="50">
        <v>10073.98</v>
      </c>
      <c r="G302" s="50">
        <v>9961.98</v>
      </c>
      <c r="H302" s="50">
        <v>9964.4699999999993</v>
      </c>
      <c r="I302" s="50">
        <v>9961.7999999999993</v>
      </c>
    </row>
    <row r="303" spans="1:9" x14ac:dyDescent="0.25">
      <c r="A303" s="51" t="s">
        <v>487</v>
      </c>
      <c r="B303" s="52" t="s">
        <v>268</v>
      </c>
      <c r="C303" s="53">
        <v>9154.15</v>
      </c>
      <c r="D303" s="53">
        <v>9154.15</v>
      </c>
      <c r="E303" s="53">
        <v>9154.15</v>
      </c>
      <c r="F303" s="53">
        <v>9154.15</v>
      </c>
      <c r="G303" s="53">
        <v>8926.41</v>
      </c>
      <c r="H303" s="53">
        <v>8920.0499999999993</v>
      </c>
      <c r="I303" s="53">
        <v>8969.4500000000007</v>
      </c>
    </row>
    <row r="304" spans="1:9" x14ac:dyDescent="0.25">
      <c r="A304" s="48" t="s">
        <v>486</v>
      </c>
      <c r="B304" s="49" t="s">
        <v>273</v>
      </c>
      <c r="C304" s="50">
        <v>9143.81</v>
      </c>
      <c r="D304" s="50">
        <v>9143.81</v>
      </c>
      <c r="E304" s="50">
        <v>9143.81</v>
      </c>
      <c r="F304" s="50">
        <v>9143.81</v>
      </c>
      <c r="G304" s="50">
        <v>9201.85</v>
      </c>
      <c r="H304" s="50">
        <v>9200.23</v>
      </c>
      <c r="I304" s="50">
        <v>9199.6</v>
      </c>
    </row>
    <row r="305" spans="1:9" x14ac:dyDescent="0.25">
      <c r="A305" s="51" t="s">
        <v>485</v>
      </c>
      <c r="B305" s="52" t="s">
        <v>274</v>
      </c>
      <c r="C305" s="53">
        <v>8930.25</v>
      </c>
      <c r="D305" s="53">
        <v>8930.25</v>
      </c>
      <c r="E305" s="53">
        <v>8930.25</v>
      </c>
      <c r="F305" s="53">
        <v>8930.25</v>
      </c>
      <c r="G305" s="53">
        <v>9016.73</v>
      </c>
      <c r="H305" s="53">
        <v>9019.0300000000007</v>
      </c>
      <c r="I305" s="53">
        <v>9020.15</v>
      </c>
    </row>
    <row r="306" spans="1:9" x14ac:dyDescent="0.25">
      <c r="A306" s="48" t="s">
        <v>484</v>
      </c>
      <c r="B306" s="49" t="s">
        <v>271</v>
      </c>
      <c r="C306" s="50">
        <v>9367.57</v>
      </c>
      <c r="D306" s="50">
        <v>9367.57</v>
      </c>
      <c r="E306" s="50">
        <v>9367.57</v>
      </c>
      <c r="F306" s="50">
        <v>9367.57</v>
      </c>
      <c r="G306" s="50">
        <v>9247.31</v>
      </c>
      <c r="H306" s="50">
        <v>9248.42</v>
      </c>
      <c r="I306" s="50">
        <v>9244.51</v>
      </c>
    </row>
    <row r="307" spans="1:9" x14ac:dyDescent="0.25">
      <c r="A307" s="51" t="s">
        <v>483</v>
      </c>
      <c r="B307" s="52" t="s">
        <v>287</v>
      </c>
      <c r="C307" s="53">
        <v>9314.33</v>
      </c>
      <c r="D307" s="53">
        <v>9314.33</v>
      </c>
      <c r="E307" s="53">
        <v>9314.33</v>
      </c>
      <c r="F307" s="53">
        <v>9314.33</v>
      </c>
      <c r="G307" s="53">
        <v>9131.2900000000009</v>
      </c>
      <c r="H307" s="53">
        <v>9131.2199999999993</v>
      </c>
      <c r="I307" s="53">
        <v>9147.76</v>
      </c>
    </row>
    <row r="308" spans="1:9" x14ac:dyDescent="0.25">
      <c r="A308" s="48" t="s">
        <v>482</v>
      </c>
      <c r="B308" s="49" t="s">
        <v>281</v>
      </c>
      <c r="C308" s="50">
        <v>9480.92</v>
      </c>
      <c r="D308" s="50">
        <v>9480.92</v>
      </c>
      <c r="E308" s="50">
        <v>9480.92</v>
      </c>
      <c r="F308" s="50">
        <v>9480.92</v>
      </c>
      <c r="G308" s="50">
        <v>9465.92</v>
      </c>
      <c r="H308" s="50">
        <v>9467.8700000000008</v>
      </c>
      <c r="I308" s="50">
        <v>9500.59</v>
      </c>
    </row>
    <row r="309" spans="1:9" x14ac:dyDescent="0.25">
      <c r="A309" s="51" t="s">
        <v>481</v>
      </c>
      <c r="B309" s="52" t="s">
        <v>286</v>
      </c>
      <c r="C309" s="53">
        <v>9215.67</v>
      </c>
      <c r="D309" s="53">
        <v>9215.67</v>
      </c>
      <c r="E309" s="53">
        <v>9215.67</v>
      </c>
      <c r="F309" s="53">
        <v>9215.67</v>
      </c>
      <c r="G309" s="53">
        <v>9174.65</v>
      </c>
      <c r="H309" s="53">
        <v>9174.6</v>
      </c>
      <c r="I309" s="53">
        <v>9175.6200000000008</v>
      </c>
    </row>
    <row r="310" spans="1:9" x14ac:dyDescent="0.25">
      <c r="A310" s="48" t="s">
        <v>480</v>
      </c>
      <c r="B310" s="49" t="s">
        <v>282</v>
      </c>
      <c r="C310" s="50">
        <v>9371.17</v>
      </c>
      <c r="D310" s="50">
        <v>9371.17</v>
      </c>
      <c r="E310" s="50">
        <v>9371.17</v>
      </c>
      <c r="F310" s="50">
        <v>9371.17</v>
      </c>
      <c r="G310" s="50">
        <v>9381.5499999999993</v>
      </c>
      <c r="H310" s="50">
        <v>9386.32</v>
      </c>
      <c r="I310" s="50">
        <v>9389.25</v>
      </c>
    </row>
    <row r="311" spans="1:9" x14ac:dyDescent="0.25">
      <c r="A311" s="51" t="s">
        <v>479</v>
      </c>
      <c r="B311" s="52" t="s">
        <v>283</v>
      </c>
      <c r="C311" s="53">
        <v>9304.6200000000008</v>
      </c>
      <c r="D311" s="53">
        <v>9304.6200000000008</v>
      </c>
      <c r="E311" s="53">
        <v>9304.6200000000008</v>
      </c>
      <c r="F311" s="53">
        <v>9304.6200000000008</v>
      </c>
      <c r="G311" s="53">
        <v>9327.84</v>
      </c>
      <c r="H311" s="53">
        <v>9327.7999999999993</v>
      </c>
      <c r="I311" s="53">
        <v>9327.82</v>
      </c>
    </row>
    <row r="312" spans="1:9" x14ac:dyDescent="0.25">
      <c r="A312" s="48" t="s">
        <v>478</v>
      </c>
      <c r="B312" s="49" t="s">
        <v>280</v>
      </c>
      <c r="C312" s="50">
        <v>9327.57</v>
      </c>
      <c r="D312" s="50">
        <v>9327.57</v>
      </c>
      <c r="E312" s="50">
        <v>9327.57</v>
      </c>
      <c r="F312" s="50">
        <v>9327.57</v>
      </c>
      <c r="G312" s="50">
        <v>9313.02</v>
      </c>
      <c r="H312" s="50">
        <v>9317.17</v>
      </c>
      <c r="I312" s="50">
        <v>9291.4</v>
      </c>
    </row>
    <row r="313" spans="1:9" x14ac:dyDescent="0.25">
      <c r="A313" s="51" t="s">
        <v>477</v>
      </c>
      <c r="B313" s="52" t="s">
        <v>284</v>
      </c>
      <c r="C313" s="53">
        <v>9231.11</v>
      </c>
      <c r="D313" s="53">
        <v>9231.11</v>
      </c>
      <c r="E313" s="53">
        <v>9231.11</v>
      </c>
      <c r="F313" s="53">
        <v>9231.11</v>
      </c>
      <c r="G313" s="53">
        <v>9261.16</v>
      </c>
      <c r="H313" s="53">
        <v>9262.0400000000009</v>
      </c>
      <c r="I313" s="53">
        <v>9254.6</v>
      </c>
    </row>
    <row r="314" spans="1:9" x14ac:dyDescent="0.25">
      <c r="A314" s="48" t="s">
        <v>476</v>
      </c>
      <c r="B314" s="49" t="s">
        <v>285</v>
      </c>
      <c r="C314" s="50">
        <v>9267.9</v>
      </c>
      <c r="D314" s="50">
        <v>9267.9</v>
      </c>
      <c r="E314" s="50">
        <v>9267.9</v>
      </c>
      <c r="F314" s="50">
        <v>9267.9</v>
      </c>
      <c r="G314" s="50">
        <v>9282.36</v>
      </c>
      <c r="H314" s="50">
        <v>9282.25</v>
      </c>
      <c r="I314" s="50">
        <v>9284.18</v>
      </c>
    </row>
    <row r="315" spans="1:9" x14ac:dyDescent="0.25">
      <c r="A315" s="51" t="s">
        <v>475</v>
      </c>
      <c r="B315" s="52" t="s">
        <v>474</v>
      </c>
      <c r="C315" s="53">
        <v>0</v>
      </c>
      <c r="D315" s="53">
        <v>0</v>
      </c>
      <c r="E315" s="53">
        <v>0</v>
      </c>
      <c r="F315" s="53">
        <v>0</v>
      </c>
      <c r="G315" s="53">
        <v>0</v>
      </c>
      <c r="H315" s="53">
        <v>0</v>
      </c>
      <c r="I315" s="53">
        <v>0</v>
      </c>
    </row>
    <row r="316" spans="1:9" x14ac:dyDescent="0.25">
      <c r="A316" s="48" t="s">
        <v>473</v>
      </c>
      <c r="B316" s="49" t="s">
        <v>472</v>
      </c>
      <c r="C316" s="50">
        <v>9857.83</v>
      </c>
      <c r="D316" s="50">
        <v>9857.83</v>
      </c>
      <c r="E316" s="50">
        <v>9857.83</v>
      </c>
      <c r="F316" s="50">
        <v>9857.83</v>
      </c>
      <c r="G316" s="50">
        <v>9905.85</v>
      </c>
      <c r="H316" s="50">
        <v>9896.24</v>
      </c>
      <c r="I316" s="50">
        <v>9884.49</v>
      </c>
    </row>
    <row r="317" spans="1:9" x14ac:dyDescent="0.25">
      <c r="A317" s="51" t="s">
        <v>471</v>
      </c>
      <c r="B317" s="52" t="s">
        <v>470</v>
      </c>
      <c r="C317" s="53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</row>
    <row r="318" spans="1:9" x14ac:dyDescent="0.25">
      <c r="A318" s="48" t="s">
        <v>469</v>
      </c>
      <c r="B318" s="49" t="s">
        <v>468</v>
      </c>
      <c r="C318" s="50">
        <v>0</v>
      </c>
      <c r="D318" s="50">
        <v>0</v>
      </c>
      <c r="E318" s="50">
        <v>0</v>
      </c>
      <c r="F318" s="50">
        <v>0</v>
      </c>
      <c r="G318" s="50">
        <v>0</v>
      </c>
      <c r="H318" s="50">
        <v>0</v>
      </c>
      <c r="I318" s="50">
        <v>0</v>
      </c>
    </row>
    <row r="319" spans="1:9" x14ac:dyDescent="0.25">
      <c r="A319" s="51" t="s">
        <v>467</v>
      </c>
      <c r="B319" s="52" t="s">
        <v>466</v>
      </c>
      <c r="C319" s="53">
        <v>0</v>
      </c>
      <c r="D319" s="53">
        <v>0</v>
      </c>
      <c r="E319" s="53">
        <v>0</v>
      </c>
      <c r="F319" s="53">
        <v>0</v>
      </c>
      <c r="G319" s="53">
        <v>0</v>
      </c>
      <c r="H319" s="53">
        <v>0</v>
      </c>
      <c r="I319" s="53">
        <v>0</v>
      </c>
    </row>
    <row r="320" spans="1:9" x14ac:dyDescent="0.25">
      <c r="A320" s="48" t="s">
        <v>465</v>
      </c>
      <c r="B320" s="49" t="s">
        <v>464</v>
      </c>
      <c r="C320" s="50">
        <v>0</v>
      </c>
      <c r="D320" s="50">
        <v>0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</row>
    <row r="321" spans="1:9" x14ac:dyDescent="0.25">
      <c r="A321" s="51" t="s">
        <v>463</v>
      </c>
      <c r="B321" s="52" t="s">
        <v>462</v>
      </c>
      <c r="C321" s="53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</row>
    <row r="322" spans="1:9" x14ac:dyDescent="0.25">
      <c r="A322" s="48" t="s">
        <v>461</v>
      </c>
      <c r="B322" s="49" t="s">
        <v>460</v>
      </c>
      <c r="C322" s="50">
        <v>0</v>
      </c>
      <c r="D322" s="50">
        <v>0</v>
      </c>
      <c r="E322" s="50">
        <v>0</v>
      </c>
      <c r="F322" s="50">
        <v>0</v>
      </c>
      <c r="G322" s="50">
        <v>0</v>
      </c>
      <c r="H322" s="50">
        <v>0</v>
      </c>
      <c r="I322" s="50">
        <v>0</v>
      </c>
    </row>
    <row r="323" spans="1:9" x14ac:dyDescent="0.25">
      <c r="A323" s="51" t="s">
        <v>459</v>
      </c>
      <c r="B323" s="52" t="s">
        <v>458</v>
      </c>
      <c r="C323" s="53">
        <v>0</v>
      </c>
      <c r="D323" s="53">
        <v>0</v>
      </c>
      <c r="E323" s="53">
        <v>0</v>
      </c>
      <c r="F323" s="53">
        <v>0</v>
      </c>
      <c r="G323" s="53">
        <v>0</v>
      </c>
      <c r="H323" s="53">
        <v>0</v>
      </c>
      <c r="I323" s="53">
        <v>0</v>
      </c>
    </row>
    <row r="324" spans="1:9" x14ac:dyDescent="0.25">
      <c r="A324" s="48" t="s">
        <v>457</v>
      </c>
      <c r="B324" s="49" t="s">
        <v>456</v>
      </c>
      <c r="C324" s="50">
        <v>0</v>
      </c>
      <c r="D324" s="50">
        <v>0</v>
      </c>
      <c r="E324" s="50">
        <v>0</v>
      </c>
      <c r="F324" s="50">
        <v>0</v>
      </c>
      <c r="G324" s="50">
        <v>0</v>
      </c>
      <c r="H324" s="50">
        <v>0</v>
      </c>
      <c r="I324" s="50">
        <v>0</v>
      </c>
    </row>
    <row r="325" spans="1:9" x14ac:dyDescent="0.25">
      <c r="A325" s="51" t="s">
        <v>455</v>
      </c>
      <c r="B325" s="52" t="s">
        <v>454</v>
      </c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</row>
    <row r="326" spans="1:9" x14ac:dyDescent="0.25">
      <c r="A326" s="48" t="s">
        <v>453</v>
      </c>
      <c r="B326" s="49" t="s">
        <v>452</v>
      </c>
      <c r="C326" s="50">
        <v>0</v>
      </c>
      <c r="D326" s="50">
        <v>0</v>
      </c>
      <c r="E326" s="50">
        <v>0</v>
      </c>
      <c r="F326" s="50">
        <v>0</v>
      </c>
      <c r="G326" s="50">
        <v>0</v>
      </c>
      <c r="H326" s="50">
        <v>0</v>
      </c>
      <c r="I326" s="50">
        <v>0</v>
      </c>
    </row>
    <row r="327" spans="1:9" x14ac:dyDescent="0.25">
      <c r="A327" s="51" t="s">
        <v>451</v>
      </c>
      <c r="B327" s="52" t="s">
        <v>289</v>
      </c>
      <c r="C327" s="53">
        <v>9256.18</v>
      </c>
      <c r="D327" s="53">
        <v>9256.18</v>
      </c>
      <c r="E327" s="53">
        <v>9256.18</v>
      </c>
      <c r="F327" s="53">
        <v>9256.18</v>
      </c>
      <c r="G327" s="53">
        <v>9440.49</v>
      </c>
      <c r="H327" s="53">
        <v>9438.23</v>
      </c>
      <c r="I327" s="53">
        <v>9437.3799999999992</v>
      </c>
    </row>
    <row r="328" spans="1:9" x14ac:dyDescent="0.25">
      <c r="A328" s="48" t="s">
        <v>450</v>
      </c>
      <c r="B328" s="49" t="s">
        <v>293</v>
      </c>
      <c r="C328" s="50">
        <v>9877.77</v>
      </c>
      <c r="D328" s="50">
        <v>9877.77</v>
      </c>
      <c r="E328" s="50">
        <v>9877.77</v>
      </c>
      <c r="F328" s="50">
        <v>9877.77</v>
      </c>
      <c r="G328" s="50">
        <v>8531.34</v>
      </c>
      <c r="H328" s="50">
        <v>8536.27</v>
      </c>
      <c r="I328" s="50">
        <v>8531.32</v>
      </c>
    </row>
    <row r="329" spans="1:9" x14ac:dyDescent="0.25">
      <c r="A329" s="51" t="s">
        <v>449</v>
      </c>
      <c r="B329" s="52" t="s">
        <v>297</v>
      </c>
      <c r="C329" s="53">
        <v>9433.0400000000009</v>
      </c>
      <c r="D329" s="53">
        <v>9433.0400000000009</v>
      </c>
      <c r="E329" s="53">
        <v>9433.0400000000009</v>
      </c>
      <c r="F329" s="53">
        <v>9433.0400000000009</v>
      </c>
      <c r="G329" s="53">
        <v>9430.4500000000007</v>
      </c>
      <c r="H329" s="53">
        <v>9430.43</v>
      </c>
      <c r="I329" s="53">
        <v>9431.5300000000007</v>
      </c>
    </row>
    <row r="330" spans="1:9" x14ac:dyDescent="0.25">
      <c r="A330" s="48" t="s">
        <v>448</v>
      </c>
      <c r="B330" s="49" t="s">
        <v>291</v>
      </c>
      <c r="C330" s="50">
        <v>9287.35</v>
      </c>
      <c r="D330" s="50">
        <v>9287.35</v>
      </c>
      <c r="E330" s="50">
        <v>9287.35</v>
      </c>
      <c r="F330" s="50">
        <v>9287.35</v>
      </c>
      <c r="G330" s="50">
        <v>9306.33</v>
      </c>
      <c r="H330" s="50">
        <v>9305.2999999999993</v>
      </c>
      <c r="I330" s="50">
        <v>9306.31</v>
      </c>
    </row>
    <row r="331" spans="1:9" x14ac:dyDescent="0.25">
      <c r="A331" s="51" t="s">
        <v>447</v>
      </c>
      <c r="B331" s="52" t="s">
        <v>295</v>
      </c>
      <c r="C331" s="53">
        <v>9229.1299999999992</v>
      </c>
      <c r="D331" s="53">
        <v>9229.1299999999992</v>
      </c>
      <c r="E331" s="53">
        <v>9229.1299999999992</v>
      </c>
      <c r="F331" s="53">
        <v>9229.1299999999992</v>
      </c>
      <c r="G331" s="53">
        <v>9116.34</v>
      </c>
      <c r="H331" s="53">
        <v>9119.2000000000007</v>
      </c>
      <c r="I331" s="53">
        <v>9104.9599999999991</v>
      </c>
    </row>
    <row r="332" spans="1:9" x14ac:dyDescent="0.25">
      <c r="A332" s="48" t="s">
        <v>446</v>
      </c>
      <c r="B332" s="49" t="s">
        <v>292</v>
      </c>
      <c r="C332" s="50">
        <v>9548.75</v>
      </c>
      <c r="D332" s="50">
        <v>9548.75</v>
      </c>
      <c r="E332" s="50">
        <v>9548.75</v>
      </c>
      <c r="F332" s="50">
        <v>9548.75</v>
      </c>
      <c r="G332" s="50">
        <v>9425.56</v>
      </c>
      <c r="H332" s="50">
        <v>9427.94</v>
      </c>
      <c r="I332" s="50">
        <v>9524.85</v>
      </c>
    </row>
    <row r="333" spans="1:9" x14ac:dyDescent="0.25">
      <c r="A333" s="51" t="s">
        <v>445</v>
      </c>
      <c r="B333" s="52" t="s">
        <v>296</v>
      </c>
      <c r="C333" s="53">
        <v>9104.73</v>
      </c>
      <c r="D333" s="53">
        <v>9104.73</v>
      </c>
      <c r="E333" s="53">
        <v>9104.73</v>
      </c>
      <c r="F333" s="53">
        <v>9104.73</v>
      </c>
      <c r="G333" s="53">
        <v>9160.31</v>
      </c>
      <c r="H333" s="53">
        <v>9160.9500000000007</v>
      </c>
      <c r="I333" s="53">
        <v>9162.7099999999991</v>
      </c>
    </row>
    <row r="334" spans="1:9" x14ac:dyDescent="0.25">
      <c r="A334" s="48" t="s">
        <v>444</v>
      </c>
      <c r="B334" s="49" t="s">
        <v>294</v>
      </c>
      <c r="C334" s="50">
        <v>9401.7099999999991</v>
      </c>
      <c r="D334" s="50">
        <v>9401.7099999999991</v>
      </c>
      <c r="E334" s="50">
        <v>9401.7099999999991</v>
      </c>
      <c r="F334" s="50">
        <v>9401.7099999999991</v>
      </c>
      <c r="G334" s="50">
        <v>8825.8799999999992</v>
      </c>
      <c r="H334" s="50">
        <v>8823.5300000000007</v>
      </c>
      <c r="I334" s="50">
        <v>8853.5499999999993</v>
      </c>
    </row>
    <row r="335" spans="1:9" x14ac:dyDescent="0.25">
      <c r="A335" s="51" t="s">
        <v>443</v>
      </c>
      <c r="B335" s="52" t="s">
        <v>442</v>
      </c>
      <c r="C335" s="53">
        <v>0</v>
      </c>
      <c r="D335" s="53">
        <v>0</v>
      </c>
      <c r="E335" s="53">
        <v>0</v>
      </c>
      <c r="F335" s="53">
        <v>0</v>
      </c>
      <c r="G335" s="53">
        <v>0</v>
      </c>
      <c r="H335" s="53">
        <v>0</v>
      </c>
      <c r="I335" s="53">
        <v>0</v>
      </c>
    </row>
    <row r="336" spans="1:9" x14ac:dyDescent="0.25">
      <c r="A336" s="48" t="s">
        <v>441</v>
      </c>
      <c r="B336" s="49" t="s">
        <v>299</v>
      </c>
      <c r="C336" s="50">
        <v>9850.49</v>
      </c>
      <c r="D336" s="50">
        <v>9850.49</v>
      </c>
      <c r="E336" s="50">
        <v>9850.49</v>
      </c>
      <c r="F336" s="50">
        <v>9850.49</v>
      </c>
      <c r="G336" s="50">
        <v>9858.8700000000008</v>
      </c>
      <c r="H336" s="50">
        <v>9859.83</v>
      </c>
      <c r="I336" s="50">
        <v>9857.4599999999991</v>
      </c>
    </row>
    <row r="337" spans="1:9" x14ac:dyDescent="0.25">
      <c r="A337" s="51" t="s">
        <v>440</v>
      </c>
      <c r="B337" s="52" t="s">
        <v>301</v>
      </c>
      <c r="C337" s="53">
        <v>9922.82</v>
      </c>
      <c r="D337" s="53">
        <v>9922.82</v>
      </c>
      <c r="E337" s="53">
        <v>9922.82</v>
      </c>
      <c r="F337" s="53">
        <v>9922.82</v>
      </c>
      <c r="G337" s="53">
        <v>9811.84</v>
      </c>
      <c r="H337" s="53">
        <v>9812.9</v>
      </c>
      <c r="I337" s="53">
        <v>9802.9699999999993</v>
      </c>
    </row>
    <row r="338" spans="1:9" x14ac:dyDescent="0.25">
      <c r="A338" s="48" t="s">
        <v>439</v>
      </c>
      <c r="B338" s="49" t="s">
        <v>300</v>
      </c>
      <c r="C338" s="50">
        <v>10306.42</v>
      </c>
      <c r="D338" s="50">
        <v>10306.42</v>
      </c>
      <c r="E338" s="50">
        <v>10306.42</v>
      </c>
      <c r="F338" s="50">
        <v>10306.42</v>
      </c>
      <c r="G338" s="50">
        <v>10245.56</v>
      </c>
      <c r="H338" s="50">
        <v>10250.99</v>
      </c>
      <c r="I338" s="50">
        <v>10252.06</v>
      </c>
    </row>
    <row r="339" spans="1:9" x14ac:dyDescent="0.25">
      <c r="A339" s="51" t="s">
        <v>438</v>
      </c>
      <c r="B339" s="52" t="s">
        <v>302</v>
      </c>
      <c r="C339" s="53">
        <v>9649.17</v>
      </c>
      <c r="D339" s="53">
        <v>9649.17</v>
      </c>
      <c r="E339" s="53">
        <v>9649.17</v>
      </c>
      <c r="F339" s="53">
        <v>9649.17</v>
      </c>
      <c r="G339" s="53">
        <v>9666.08</v>
      </c>
      <c r="H339" s="53">
        <v>9666</v>
      </c>
      <c r="I339" s="53">
        <v>9665.9500000000007</v>
      </c>
    </row>
    <row r="340" spans="1:9" x14ac:dyDescent="0.25">
      <c r="A340" s="48" t="s">
        <v>437</v>
      </c>
      <c r="B340" s="49" t="s">
        <v>303</v>
      </c>
      <c r="C340" s="50">
        <v>9669.2999999999993</v>
      </c>
      <c r="D340" s="50">
        <v>9669.2999999999993</v>
      </c>
      <c r="E340" s="50">
        <v>9669.2999999999993</v>
      </c>
      <c r="F340" s="50">
        <v>9669.2999999999993</v>
      </c>
      <c r="G340" s="50">
        <v>9567.59</v>
      </c>
      <c r="H340" s="50">
        <v>9567.57</v>
      </c>
      <c r="I340" s="50">
        <v>9570.11</v>
      </c>
    </row>
    <row r="341" spans="1:9" x14ac:dyDescent="0.25">
      <c r="A341" s="51" t="s">
        <v>436</v>
      </c>
      <c r="B341" s="52" t="s">
        <v>305</v>
      </c>
      <c r="C341" s="53">
        <v>9760.9</v>
      </c>
      <c r="D341" s="53">
        <v>9760.9</v>
      </c>
      <c r="E341" s="53">
        <v>9760.9</v>
      </c>
      <c r="F341" s="53">
        <v>9760.9</v>
      </c>
      <c r="G341" s="53">
        <v>9485.5499999999993</v>
      </c>
      <c r="H341" s="53">
        <v>9490.52</v>
      </c>
      <c r="I341" s="53">
        <v>9784.7800000000007</v>
      </c>
    </row>
    <row r="342" spans="1:9" x14ac:dyDescent="0.25">
      <c r="A342" s="48" t="s">
        <v>435</v>
      </c>
      <c r="B342" s="49" t="s">
        <v>304</v>
      </c>
      <c r="C342" s="50">
        <v>9973.24</v>
      </c>
      <c r="D342" s="50">
        <v>9973.24</v>
      </c>
      <c r="E342" s="50">
        <v>9973.24</v>
      </c>
      <c r="F342" s="50">
        <v>9973.24</v>
      </c>
      <c r="G342" s="50">
        <v>9284</v>
      </c>
      <c r="H342" s="50">
        <v>9283.9500000000007</v>
      </c>
      <c r="I342" s="50">
        <v>9966.56</v>
      </c>
    </row>
    <row r="343" spans="1:9" x14ac:dyDescent="0.25">
      <c r="A343" s="51" t="s">
        <v>434</v>
      </c>
      <c r="B343" s="52" t="s">
        <v>433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</row>
    <row r="344" spans="1:9" x14ac:dyDescent="0.25">
      <c r="A344" s="48" t="s">
        <v>432</v>
      </c>
      <c r="B344" s="49" t="s">
        <v>431</v>
      </c>
      <c r="C344" s="50">
        <v>9301.41</v>
      </c>
      <c r="D344" s="50">
        <v>9301.41</v>
      </c>
      <c r="E344" s="50">
        <v>9301.41</v>
      </c>
      <c r="F344" s="50">
        <v>9301.41</v>
      </c>
      <c r="G344" s="50">
        <v>9299.84</v>
      </c>
      <c r="H344" s="50">
        <v>9299.56</v>
      </c>
      <c r="I344" s="50">
        <v>9298.9</v>
      </c>
    </row>
    <row r="345" spans="1:9" x14ac:dyDescent="0.25">
      <c r="A345" s="51" t="s">
        <v>430</v>
      </c>
      <c r="B345" s="52" t="s">
        <v>429</v>
      </c>
      <c r="C345" s="53">
        <v>9939.9500000000007</v>
      </c>
      <c r="D345" s="53">
        <v>9939.9500000000007</v>
      </c>
      <c r="E345" s="53">
        <v>9939.9500000000007</v>
      </c>
      <c r="F345" s="53">
        <v>9939.9500000000007</v>
      </c>
      <c r="G345" s="53">
        <v>10033.75</v>
      </c>
      <c r="H345" s="53">
        <v>10032.299999999999</v>
      </c>
      <c r="I345" s="53">
        <v>10029.41</v>
      </c>
    </row>
    <row r="346" spans="1:9" x14ac:dyDescent="0.25">
      <c r="A346" s="48" t="s">
        <v>428</v>
      </c>
      <c r="B346" s="49" t="s">
        <v>427</v>
      </c>
      <c r="C346" s="50">
        <v>0</v>
      </c>
      <c r="D346" s="50">
        <v>0</v>
      </c>
      <c r="E346" s="50">
        <v>0</v>
      </c>
      <c r="F346" s="50">
        <v>0</v>
      </c>
      <c r="G346" s="50">
        <v>0</v>
      </c>
      <c r="H346" s="50">
        <v>0</v>
      </c>
      <c r="I346" s="50">
        <v>0</v>
      </c>
    </row>
    <row r="347" spans="1:9" x14ac:dyDescent="0.25">
      <c r="A347" s="51" t="s">
        <v>426</v>
      </c>
      <c r="B347" s="52" t="s">
        <v>425</v>
      </c>
      <c r="C347" s="53">
        <v>0</v>
      </c>
      <c r="D347" s="53">
        <v>0</v>
      </c>
      <c r="E347" s="53">
        <v>0</v>
      </c>
      <c r="F347" s="53">
        <v>0</v>
      </c>
      <c r="G347" s="53">
        <v>0</v>
      </c>
      <c r="H347" s="53">
        <v>0</v>
      </c>
      <c r="I347" s="53">
        <v>0</v>
      </c>
    </row>
    <row r="348" spans="1:9" x14ac:dyDescent="0.25">
      <c r="A348" s="48" t="s">
        <v>424</v>
      </c>
      <c r="B348" s="49" t="s">
        <v>311</v>
      </c>
      <c r="C348" s="50">
        <v>9458.7099999999991</v>
      </c>
      <c r="D348" s="50">
        <v>9458.7099999999991</v>
      </c>
      <c r="E348" s="50">
        <v>9458.7099999999991</v>
      </c>
      <c r="F348" s="50">
        <v>9458.7099999999991</v>
      </c>
      <c r="G348" s="50">
        <v>9551.56</v>
      </c>
      <c r="H348" s="50">
        <v>9551.56</v>
      </c>
      <c r="I348" s="50">
        <v>9551.56</v>
      </c>
    </row>
    <row r="349" spans="1:9" x14ac:dyDescent="0.25">
      <c r="A349" s="51" t="s">
        <v>423</v>
      </c>
      <c r="B349" s="52" t="s">
        <v>312</v>
      </c>
      <c r="C349" s="53">
        <v>8334.1299999999992</v>
      </c>
      <c r="D349" s="53">
        <v>8334.1299999999992</v>
      </c>
      <c r="E349" s="53">
        <v>8334.1299999999992</v>
      </c>
      <c r="F349" s="53">
        <v>8334.1299999999992</v>
      </c>
      <c r="G349" s="53">
        <v>8344.83</v>
      </c>
      <c r="H349" s="53">
        <v>8341.06</v>
      </c>
      <c r="I349" s="53">
        <v>8340.49</v>
      </c>
    </row>
    <row r="350" spans="1:9" x14ac:dyDescent="0.25">
      <c r="A350" s="48" t="s">
        <v>422</v>
      </c>
      <c r="B350" s="49" t="s">
        <v>319</v>
      </c>
      <c r="C350" s="50">
        <v>9424.61</v>
      </c>
      <c r="D350" s="50">
        <v>9424.61</v>
      </c>
      <c r="E350" s="50">
        <v>9424.61</v>
      </c>
      <c r="F350" s="50">
        <v>9424.61</v>
      </c>
      <c r="G350" s="50">
        <v>9231.74</v>
      </c>
      <c r="H350" s="50">
        <v>9233.32</v>
      </c>
      <c r="I350" s="50">
        <v>9228.58</v>
      </c>
    </row>
    <row r="351" spans="1:9" x14ac:dyDescent="0.25">
      <c r="A351" s="51" t="s">
        <v>421</v>
      </c>
      <c r="B351" s="52" t="s">
        <v>315</v>
      </c>
      <c r="C351" s="53">
        <v>9285.2800000000007</v>
      </c>
      <c r="D351" s="53">
        <v>9285.2800000000007</v>
      </c>
      <c r="E351" s="53">
        <v>9285.2800000000007</v>
      </c>
      <c r="F351" s="53">
        <v>9285.2800000000007</v>
      </c>
      <c r="G351" s="53">
        <v>9280.93</v>
      </c>
      <c r="H351" s="53">
        <v>9282.91</v>
      </c>
      <c r="I351" s="53">
        <v>9283.8799999999992</v>
      </c>
    </row>
    <row r="352" spans="1:9" x14ac:dyDescent="0.25">
      <c r="A352" s="48" t="s">
        <v>420</v>
      </c>
      <c r="B352" s="49" t="s">
        <v>307</v>
      </c>
      <c r="C352" s="50">
        <v>9249.3700000000008</v>
      </c>
      <c r="D352" s="50">
        <v>9249.3700000000008</v>
      </c>
      <c r="E352" s="50">
        <v>9249.3700000000008</v>
      </c>
      <c r="F352" s="50">
        <v>9249.3700000000008</v>
      </c>
      <c r="G352" s="50">
        <v>9283.56</v>
      </c>
      <c r="H352" s="50">
        <v>9284.4599999999991</v>
      </c>
      <c r="I352" s="50">
        <v>9285.31</v>
      </c>
    </row>
    <row r="353" spans="1:9" x14ac:dyDescent="0.25">
      <c r="A353" s="51" t="s">
        <v>419</v>
      </c>
      <c r="B353" s="52" t="s">
        <v>314</v>
      </c>
      <c r="C353" s="53">
        <v>9377.89</v>
      </c>
      <c r="D353" s="53">
        <v>9377.89</v>
      </c>
      <c r="E353" s="53">
        <v>9377.89</v>
      </c>
      <c r="F353" s="53">
        <v>9377.89</v>
      </c>
      <c r="G353" s="53">
        <v>9366.9599999999991</v>
      </c>
      <c r="H353" s="53">
        <v>9374.89</v>
      </c>
      <c r="I353" s="53">
        <v>9382.0400000000009</v>
      </c>
    </row>
    <row r="354" spans="1:9" x14ac:dyDescent="0.25">
      <c r="A354" s="48" t="s">
        <v>418</v>
      </c>
      <c r="B354" s="49" t="s">
        <v>310</v>
      </c>
      <c r="C354" s="50">
        <v>9290.86</v>
      </c>
      <c r="D354" s="50">
        <v>9290.86</v>
      </c>
      <c r="E354" s="50">
        <v>9290.86</v>
      </c>
      <c r="F354" s="50">
        <v>9290.86</v>
      </c>
      <c r="G354" s="50">
        <v>9331.09</v>
      </c>
      <c r="H354" s="50">
        <v>9333.14</v>
      </c>
      <c r="I354" s="50">
        <v>9330.66</v>
      </c>
    </row>
    <row r="355" spans="1:9" x14ac:dyDescent="0.25">
      <c r="A355" s="51" t="s">
        <v>417</v>
      </c>
      <c r="B355" s="52" t="s">
        <v>318</v>
      </c>
      <c r="C355" s="53">
        <v>9781.15</v>
      </c>
      <c r="D355" s="53">
        <v>9781.15</v>
      </c>
      <c r="E355" s="53">
        <v>9781.15</v>
      </c>
      <c r="F355" s="53">
        <v>9781.15</v>
      </c>
      <c r="G355" s="53">
        <v>9671.43</v>
      </c>
      <c r="H355" s="53">
        <v>9676.19</v>
      </c>
      <c r="I355" s="53">
        <v>9676.81</v>
      </c>
    </row>
    <row r="356" spans="1:9" x14ac:dyDescent="0.25">
      <c r="A356" s="48" t="s">
        <v>416</v>
      </c>
      <c r="B356" s="49" t="s">
        <v>308</v>
      </c>
      <c r="C356" s="50">
        <v>9686.9500000000007</v>
      </c>
      <c r="D356" s="50">
        <v>9686.9500000000007</v>
      </c>
      <c r="E356" s="50">
        <v>9686.9500000000007</v>
      </c>
      <c r="F356" s="50">
        <v>9686.9500000000007</v>
      </c>
      <c r="G356" s="50">
        <v>9711.48</v>
      </c>
      <c r="H356" s="50">
        <v>9714.11</v>
      </c>
      <c r="I356" s="50">
        <v>9716.2999999999993</v>
      </c>
    </row>
    <row r="357" spans="1:9" x14ac:dyDescent="0.25">
      <c r="A357" s="51" t="s">
        <v>415</v>
      </c>
      <c r="B357" s="52" t="s">
        <v>309</v>
      </c>
      <c r="C357" s="53">
        <v>9194.92</v>
      </c>
      <c r="D357" s="53">
        <v>9194.92</v>
      </c>
      <c r="E357" s="53">
        <v>9194.92</v>
      </c>
      <c r="F357" s="53">
        <v>9194.92</v>
      </c>
      <c r="G357" s="53">
        <v>9223.39</v>
      </c>
      <c r="H357" s="53">
        <v>9224.7199999999993</v>
      </c>
      <c r="I357" s="53">
        <v>9236.14</v>
      </c>
    </row>
    <row r="358" spans="1:9" x14ac:dyDescent="0.25">
      <c r="A358" s="48" t="s">
        <v>414</v>
      </c>
      <c r="B358" s="49" t="s">
        <v>316</v>
      </c>
      <c r="C358" s="50">
        <v>9533.16</v>
      </c>
      <c r="D358" s="50">
        <v>9533.16</v>
      </c>
      <c r="E358" s="50">
        <v>9533.16</v>
      </c>
      <c r="F358" s="50">
        <v>9533.16</v>
      </c>
      <c r="G358" s="50">
        <v>9456.1200000000008</v>
      </c>
      <c r="H358" s="50">
        <v>9460.33</v>
      </c>
      <c r="I358" s="50">
        <v>9460.15</v>
      </c>
    </row>
    <row r="359" spans="1:9" x14ac:dyDescent="0.25">
      <c r="A359" s="51" t="s">
        <v>413</v>
      </c>
      <c r="B359" s="52" t="s">
        <v>317</v>
      </c>
      <c r="C359" s="53">
        <v>9138.65</v>
      </c>
      <c r="D359" s="53">
        <v>9138.65</v>
      </c>
      <c r="E359" s="53">
        <v>9138.65</v>
      </c>
      <c r="F359" s="53">
        <v>9138.65</v>
      </c>
      <c r="G359" s="53">
        <v>9377.18</v>
      </c>
      <c r="H359" s="53">
        <v>9374.8799999999992</v>
      </c>
      <c r="I359" s="53">
        <v>9372.58</v>
      </c>
    </row>
    <row r="360" spans="1:9" x14ac:dyDescent="0.25">
      <c r="A360" s="48" t="s">
        <v>412</v>
      </c>
      <c r="B360" s="49" t="s">
        <v>313</v>
      </c>
      <c r="C360" s="50">
        <v>9590.18</v>
      </c>
      <c r="D360" s="50">
        <v>9590.18</v>
      </c>
      <c r="E360" s="50">
        <v>9590.18</v>
      </c>
      <c r="F360" s="50">
        <v>9590.18</v>
      </c>
      <c r="G360" s="50">
        <v>9573.23</v>
      </c>
      <c r="H360" s="50">
        <v>9572.9699999999993</v>
      </c>
      <c r="I360" s="50">
        <v>9570.5300000000007</v>
      </c>
    </row>
    <row r="361" spans="1:9" x14ac:dyDescent="0.25">
      <c r="A361" s="51" t="s">
        <v>411</v>
      </c>
      <c r="B361" s="52" t="s">
        <v>410</v>
      </c>
      <c r="C361" s="53">
        <v>10421.6</v>
      </c>
      <c r="D361" s="53">
        <v>10421.6</v>
      </c>
      <c r="E361" s="53">
        <v>10421.6</v>
      </c>
      <c r="F361" s="53">
        <v>10421.6</v>
      </c>
      <c r="G361" s="53">
        <v>9313.1200000000008</v>
      </c>
      <c r="H361" s="53">
        <v>9312.93</v>
      </c>
      <c r="I361" s="53">
        <v>10468.98</v>
      </c>
    </row>
    <row r="362" spans="1:9" x14ac:dyDescent="0.25">
      <c r="A362" s="48" t="s">
        <v>409</v>
      </c>
      <c r="B362" s="49" t="s">
        <v>408</v>
      </c>
      <c r="C362" s="50">
        <v>0</v>
      </c>
      <c r="D362" s="50">
        <v>0</v>
      </c>
      <c r="E362" s="50">
        <v>0</v>
      </c>
      <c r="F362" s="50">
        <v>0</v>
      </c>
      <c r="G362" s="50">
        <v>0</v>
      </c>
      <c r="H362" s="50">
        <v>0</v>
      </c>
      <c r="I362" s="50">
        <v>0</v>
      </c>
    </row>
    <row r="363" spans="1:9" x14ac:dyDescent="0.25">
      <c r="A363" s="51" t="s">
        <v>407</v>
      </c>
      <c r="B363" s="52" t="s">
        <v>331</v>
      </c>
      <c r="C363" s="53">
        <v>9589.1</v>
      </c>
      <c r="D363" s="53">
        <v>9589.1</v>
      </c>
      <c r="E363" s="53">
        <v>9589.1</v>
      </c>
      <c r="F363" s="53">
        <v>9589.1</v>
      </c>
      <c r="G363" s="53">
        <v>9564.9599999999991</v>
      </c>
      <c r="H363" s="53">
        <v>9566.01</v>
      </c>
      <c r="I363" s="53">
        <v>9568.92</v>
      </c>
    </row>
    <row r="364" spans="1:9" x14ac:dyDescent="0.25">
      <c r="A364" s="48" t="s">
        <v>406</v>
      </c>
      <c r="B364" s="49" t="s">
        <v>327</v>
      </c>
      <c r="C364" s="50">
        <v>9263.91</v>
      </c>
      <c r="D364" s="50">
        <v>9263.91</v>
      </c>
      <c r="E364" s="50">
        <v>9263.91</v>
      </c>
      <c r="F364" s="50">
        <v>9263.91</v>
      </c>
      <c r="G364" s="50">
        <v>9111.3799999999992</v>
      </c>
      <c r="H364" s="50">
        <v>9111.4</v>
      </c>
      <c r="I364" s="50">
        <v>9168.7800000000007</v>
      </c>
    </row>
    <row r="365" spans="1:9" x14ac:dyDescent="0.25">
      <c r="A365" s="51" t="s">
        <v>405</v>
      </c>
      <c r="B365" s="52" t="s">
        <v>334</v>
      </c>
      <c r="C365" s="53">
        <v>9249.59</v>
      </c>
      <c r="D365" s="53">
        <v>9249.59</v>
      </c>
      <c r="E365" s="53">
        <v>9249.59</v>
      </c>
      <c r="F365" s="53">
        <v>9249.59</v>
      </c>
      <c r="G365" s="53">
        <v>9231.1299999999992</v>
      </c>
      <c r="H365" s="53">
        <v>9233.07</v>
      </c>
      <c r="I365" s="53">
        <v>9231.92</v>
      </c>
    </row>
    <row r="366" spans="1:9" x14ac:dyDescent="0.25">
      <c r="A366" s="48" t="s">
        <v>404</v>
      </c>
      <c r="B366" s="49" t="s">
        <v>321</v>
      </c>
      <c r="C366" s="50">
        <v>9268.8799999999992</v>
      </c>
      <c r="D366" s="50">
        <v>9268.8799999999992</v>
      </c>
      <c r="E366" s="50">
        <v>9268.8799999999992</v>
      </c>
      <c r="F366" s="50">
        <v>9268.8799999999992</v>
      </c>
      <c r="G366" s="50">
        <v>9161.85</v>
      </c>
      <c r="H366" s="50">
        <v>9165.2800000000007</v>
      </c>
      <c r="I366" s="50">
        <v>9148.31</v>
      </c>
    </row>
    <row r="367" spans="1:9" x14ac:dyDescent="0.25">
      <c r="A367" s="51" t="s">
        <v>403</v>
      </c>
      <c r="B367" s="52" t="s">
        <v>328</v>
      </c>
      <c r="C367" s="53">
        <v>9274.0400000000009</v>
      </c>
      <c r="D367" s="53">
        <v>9274.0400000000009</v>
      </c>
      <c r="E367" s="53">
        <v>9274.0400000000009</v>
      </c>
      <c r="F367" s="53">
        <v>9274.0400000000009</v>
      </c>
      <c r="G367" s="53">
        <v>9257.52</v>
      </c>
      <c r="H367" s="53">
        <v>9258.52</v>
      </c>
      <c r="I367" s="53">
        <v>9258.4599999999991</v>
      </c>
    </row>
    <row r="368" spans="1:9" x14ac:dyDescent="0.25">
      <c r="A368" s="48" t="s">
        <v>402</v>
      </c>
      <c r="B368" s="49" t="s">
        <v>325</v>
      </c>
      <c r="C368" s="50">
        <v>9228.86</v>
      </c>
      <c r="D368" s="50">
        <v>9228.86</v>
      </c>
      <c r="E368" s="50">
        <v>9228.86</v>
      </c>
      <c r="F368" s="50">
        <v>9228.86</v>
      </c>
      <c r="G368" s="50">
        <v>9303.35</v>
      </c>
      <c r="H368" s="50">
        <v>9303.1299999999992</v>
      </c>
      <c r="I368" s="50">
        <v>9301.3700000000008</v>
      </c>
    </row>
    <row r="369" spans="1:9" x14ac:dyDescent="0.25">
      <c r="A369" s="51" t="s">
        <v>401</v>
      </c>
      <c r="B369" s="52" t="s">
        <v>322</v>
      </c>
      <c r="C369" s="53">
        <v>9240.1200000000008</v>
      </c>
      <c r="D369" s="53">
        <v>9240.1200000000008</v>
      </c>
      <c r="E369" s="53">
        <v>9240.1200000000008</v>
      </c>
      <c r="F369" s="53">
        <v>9240.1200000000008</v>
      </c>
      <c r="G369" s="53">
        <v>9234.69</v>
      </c>
      <c r="H369" s="53">
        <v>9234.51</v>
      </c>
      <c r="I369" s="53">
        <v>9234.3799999999992</v>
      </c>
    </row>
    <row r="370" spans="1:9" x14ac:dyDescent="0.25">
      <c r="A370" s="48" t="s">
        <v>400</v>
      </c>
      <c r="B370" s="49" t="s">
        <v>329</v>
      </c>
      <c r="C370" s="50">
        <v>9128.5300000000007</v>
      </c>
      <c r="D370" s="50">
        <v>9128.5300000000007</v>
      </c>
      <c r="E370" s="50">
        <v>9128.5300000000007</v>
      </c>
      <c r="F370" s="50">
        <v>9128.5300000000007</v>
      </c>
      <c r="G370" s="50">
        <v>9227.7999999999993</v>
      </c>
      <c r="H370" s="50">
        <v>9228.7800000000007</v>
      </c>
      <c r="I370" s="50">
        <v>9225.57</v>
      </c>
    </row>
    <row r="371" spans="1:9" x14ac:dyDescent="0.25">
      <c r="A371" s="51" t="s">
        <v>399</v>
      </c>
      <c r="B371" s="52" t="s">
        <v>330</v>
      </c>
      <c r="C371" s="53">
        <v>9186.07</v>
      </c>
      <c r="D371" s="53">
        <v>9132.7099999999991</v>
      </c>
      <c r="E371" s="53">
        <v>9132.7099999999991</v>
      </c>
      <c r="F371" s="53">
        <v>9132.7099999999991</v>
      </c>
      <c r="G371" s="53">
        <v>9160.65</v>
      </c>
      <c r="H371" s="53">
        <v>9158.89</v>
      </c>
      <c r="I371" s="53">
        <v>9157.08</v>
      </c>
    </row>
    <row r="372" spans="1:9" x14ac:dyDescent="0.25">
      <c r="A372" s="48" t="s">
        <v>398</v>
      </c>
      <c r="B372" s="49" t="s">
        <v>324</v>
      </c>
      <c r="C372" s="50">
        <v>9065.2099999999991</v>
      </c>
      <c r="D372" s="50">
        <v>9065.2099999999991</v>
      </c>
      <c r="E372" s="50">
        <v>9065.2099999999991</v>
      </c>
      <c r="F372" s="50">
        <v>9065.2099999999991</v>
      </c>
      <c r="G372" s="50">
        <v>9234.89</v>
      </c>
      <c r="H372" s="50">
        <v>9235.94</v>
      </c>
      <c r="I372" s="50">
        <v>9235.91</v>
      </c>
    </row>
    <row r="373" spans="1:9" x14ac:dyDescent="0.25">
      <c r="A373" s="51" t="s">
        <v>397</v>
      </c>
      <c r="B373" s="52" t="s">
        <v>323</v>
      </c>
      <c r="C373" s="53">
        <v>9329.2999999999993</v>
      </c>
      <c r="D373" s="53">
        <v>9329.2999999999993</v>
      </c>
      <c r="E373" s="53">
        <v>9329.2999999999993</v>
      </c>
      <c r="F373" s="53">
        <v>9329.2999999999993</v>
      </c>
      <c r="G373" s="53">
        <v>9282.68</v>
      </c>
      <c r="H373" s="53">
        <v>9283.6299999999992</v>
      </c>
      <c r="I373" s="53">
        <v>9277.2900000000009</v>
      </c>
    </row>
    <row r="374" spans="1:9" x14ac:dyDescent="0.25">
      <c r="A374" s="48" t="s">
        <v>396</v>
      </c>
      <c r="B374" s="49" t="s">
        <v>335</v>
      </c>
      <c r="C374" s="50">
        <v>9257.02</v>
      </c>
      <c r="D374" s="50">
        <v>9257.02</v>
      </c>
      <c r="E374" s="50">
        <v>9257.02</v>
      </c>
      <c r="F374" s="50">
        <v>9257.02</v>
      </c>
      <c r="G374" s="50">
        <v>9277.8700000000008</v>
      </c>
      <c r="H374" s="50">
        <v>9276.93</v>
      </c>
      <c r="I374" s="50">
        <v>9276.98</v>
      </c>
    </row>
    <row r="375" spans="1:9" x14ac:dyDescent="0.25">
      <c r="A375" s="51" t="s">
        <v>395</v>
      </c>
      <c r="B375" s="52" t="s">
        <v>332</v>
      </c>
      <c r="C375" s="53">
        <v>9282.77</v>
      </c>
      <c r="D375" s="53">
        <v>9282.77</v>
      </c>
      <c r="E375" s="53">
        <v>9282.77</v>
      </c>
      <c r="F375" s="53">
        <v>9282.77</v>
      </c>
      <c r="G375" s="53">
        <v>9278.9</v>
      </c>
      <c r="H375" s="53">
        <v>9280.77</v>
      </c>
      <c r="I375" s="53">
        <v>9275.52</v>
      </c>
    </row>
    <row r="376" spans="1:9" x14ac:dyDescent="0.25">
      <c r="A376" s="48" t="s">
        <v>394</v>
      </c>
      <c r="B376" s="49" t="s">
        <v>333</v>
      </c>
      <c r="C376" s="50">
        <v>9453.5</v>
      </c>
      <c r="D376" s="50">
        <v>9453.5</v>
      </c>
      <c r="E376" s="50">
        <v>9453.5</v>
      </c>
      <c r="F376" s="50">
        <v>9453.5</v>
      </c>
      <c r="G376" s="50">
        <v>9364.4</v>
      </c>
      <c r="H376" s="50">
        <v>9364.35</v>
      </c>
      <c r="I376" s="50">
        <v>9442.5499999999993</v>
      </c>
    </row>
    <row r="377" spans="1:9" x14ac:dyDescent="0.25">
      <c r="A377" s="51" t="s">
        <v>393</v>
      </c>
      <c r="B377" s="52" t="s">
        <v>326</v>
      </c>
      <c r="C377" s="53">
        <v>9036.34</v>
      </c>
      <c r="D377" s="53">
        <v>9036.34</v>
      </c>
      <c r="E377" s="53">
        <v>9036.34</v>
      </c>
      <c r="F377" s="53">
        <v>9036.34</v>
      </c>
      <c r="G377" s="53">
        <v>9146.7000000000007</v>
      </c>
      <c r="H377" s="53">
        <v>9148.7999999999993</v>
      </c>
      <c r="I377" s="53">
        <v>9139.2900000000009</v>
      </c>
    </row>
    <row r="378" spans="1:9" x14ac:dyDescent="0.25">
      <c r="A378" s="48" t="s">
        <v>392</v>
      </c>
      <c r="B378" s="49" t="s">
        <v>391</v>
      </c>
      <c r="C378" s="50">
        <v>0</v>
      </c>
      <c r="D378" s="50">
        <v>0</v>
      </c>
      <c r="E378" s="50">
        <v>0</v>
      </c>
      <c r="F378" s="50">
        <v>0</v>
      </c>
      <c r="G378" s="50">
        <v>0</v>
      </c>
      <c r="H378" s="50">
        <v>0</v>
      </c>
      <c r="I378" s="50">
        <v>0</v>
      </c>
    </row>
    <row r="379" spans="1:9" x14ac:dyDescent="0.25">
      <c r="A379" s="51" t="s">
        <v>390</v>
      </c>
      <c r="B379" s="52" t="s">
        <v>389</v>
      </c>
      <c r="C379" s="53">
        <v>8697.8799999999992</v>
      </c>
      <c r="D379" s="53">
        <v>8697.8799999999992</v>
      </c>
      <c r="E379" s="53">
        <v>8697.8799999999992</v>
      </c>
      <c r="F379" s="53">
        <v>8697.8799999999992</v>
      </c>
      <c r="G379" s="53">
        <v>8698.35</v>
      </c>
      <c r="H379" s="53">
        <v>8700.09</v>
      </c>
      <c r="I379" s="53">
        <v>8698.61</v>
      </c>
    </row>
    <row r="380" spans="1:9" x14ac:dyDescent="0.25">
      <c r="A380" s="42" t="s">
        <v>388</v>
      </c>
      <c r="B380" s="43" t="s">
        <v>387</v>
      </c>
      <c r="C380" s="44">
        <v>0</v>
      </c>
      <c r="D380" s="44">
        <v>0</v>
      </c>
      <c r="E380" s="44">
        <v>0</v>
      </c>
      <c r="F380" s="44">
        <v>0</v>
      </c>
      <c r="G380" s="44">
        <v>0</v>
      </c>
      <c r="H380" s="44">
        <v>0</v>
      </c>
      <c r="I380" s="44">
        <v>0</v>
      </c>
    </row>
    <row r="381" spans="1:9" x14ac:dyDescent="0.25">
      <c r="C381" s="40">
        <f>ROUND(AVERAGEIF(C$4:C380,"&gt;0"),2)</f>
        <v>9603.83</v>
      </c>
      <c r="D381" s="40">
        <f>ROUND(AVERAGEIF(D$4:D380,"&gt;0"),2)</f>
        <v>9603.6</v>
      </c>
      <c r="E381" s="40">
        <f>ROUND(AVERAGEIF(E$4:E380,"&gt;0"),2)</f>
        <v>9603.61</v>
      </c>
      <c r="F381" s="40">
        <f>ROUND(AVERAGEIF(F$4:F380,"&gt;0"),2)</f>
        <v>9603.59</v>
      </c>
      <c r="G381" s="40">
        <f>ROUND(AVERAGEIF(G$4:G380,"&gt;0"),2)</f>
        <v>9564.42</v>
      </c>
      <c r="H381" s="40">
        <f>ROUND(AVERAGEIF(H$5:H380,"&gt;0"),2)</f>
        <v>9566.36</v>
      </c>
      <c r="I381" s="40">
        <f>ROUND(AVERAGEIF(I$5:I380,"&gt;0"),2)</f>
        <v>9582.43</v>
      </c>
    </row>
    <row r="383" spans="1:9" x14ac:dyDescent="0.25">
      <c r="A383" s="39" t="s">
        <v>859</v>
      </c>
    </row>
    <row r="384" spans="1:9" x14ac:dyDescent="0.25">
      <c r="A384" s="63" t="s">
        <v>882</v>
      </c>
    </row>
    <row r="385" spans="1:1" x14ac:dyDescent="0.25">
      <c r="A385" t="s">
        <v>858</v>
      </c>
    </row>
    <row r="386" spans="1:1" x14ac:dyDescent="0.25">
      <c r="A386" s="39" t="s">
        <v>864</v>
      </c>
    </row>
  </sheetData>
  <hyperlinks>
    <hyperlink ref="A384" r:id="rId1" xr:uid="{24A0A162-203A-4A48-B7A9-F32E335CE7E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81A9B-4DE9-4AC8-8228-5D5A75F52939}">
  <dimension ref="A1:I305"/>
  <sheetViews>
    <sheetView workbookViewId="0">
      <selection activeCell="J9" sqref="J9"/>
    </sheetView>
  </sheetViews>
  <sheetFormatPr defaultRowHeight="15" x14ac:dyDescent="0.25"/>
  <cols>
    <col min="1" max="1" width="7.140625" bestFit="1" customWidth="1"/>
    <col min="2" max="2" width="12.28515625" bestFit="1" customWidth="1"/>
    <col min="3" max="3" width="38.28515625" bestFit="1" customWidth="1"/>
    <col min="4" max="4" width="15.28515625" bestFit="1" customWidth="1"/>
    <col min="5" max="5" width="23.5703125" bestFit="1" customWidth="1"/>
    <col min="6" max="6" width="23.85546875" bestFit="1" customWidth="1"/>
    <col min="7" max="7" width="24.5703125" bestFit="1" customWidth="1"/>
    <col min="8" max="8" width="12" bestFit="1" customWidth="1"/>
  </cols>
  <sheetData>
    <row r="1" spans="1:9" x14ac:dyDescent="0.25">
      <c r="A1" s="39" t="s">
        <v>885</v>
      </c>
      <c r="C1" s="39">
        <v>1</v>
      </c>
      <c r="D1" s="39">
        <v>2</v>
      </c>
      <c r="E1" s="39">
        <v>3</v>
      </c>
      <c r="F1" s="39">
        <v>4</v>
      </c>
      <c r="G1" s="39">
        <v>5</v>
      </c>
      <c r="H1" s="39"/>
      <c r="I1" s="39"/>
    </row>
    <row r="2" spans="1:9" x14ac:dyDescent="0.25">
      <c r="C2" s="39" t="s">
        <v>871</v>
      </c>
    </row>
    <row r="3" spans="1:9" s="61" customFormat="1" x14ac:dyDescent="0.25">
      <c r="A3" s="59" t="s">
        <v>854</v>
      </c>
      <c r="B3" s="60" t="s">
        <v>0</v>
      </c>
      <c r="C3" s="60" t="s">
        <v>848</v>
      </c>
      <c r="D3" s="60" t="s">
        <v>857</v>
      </c>
      <c r="E3" s="60" t="s">
        <v>878</v>
      </c>
      <c r="F3" s="60" t="s">
        <v>883</v>
      </c>
      <c r="G3" s="60" t="s">
        <v>886</v>
      </c>
    </row>
    <row r="4" spans="1:9" x14ac:dyDescent="0.25">
      <c r="A4" s="48" t="s">
        <v>846</v>
      </c>
      <c r="B4" s="49" t="s">
        <v>2</v>
      </c>
      <c r="C4" s="49" t="str">
        <f>VLOOKUP(A4,'SpEd BEA Rates by Month'!$A$3:$B$380,2,0)</f>
        <v>Washtucna School District</v>
      </c>
      <c r="D4" s="50">
        <v>0</v>
      </c>
      <c r="E4" s="50">
        <v>0</v>
      </c>
      <c r="F4" s="50">
        <v>0</v>
      </c>
      <c r="G4" s="50">
        <v>0</v>
      </c>
    </row>
    <row r="5" spans="1:9" x14ac:dyDescent="0.25">
      <c r="A5" s="51" t="s">
        <v>845</v>
      </c>
      <c r="B5" s="52" t="s">
        <v>2</v>
      </c>
      <c r="C5" s="52" t="str">
        <f>VLOOKUP(A5,'SpEd BEA Rates by Month'!$A$3:$B$380,2,0)</f>
        <v>Benge School District</v>
      </c>
      <c r="D5" s="53">
        <v>0</v>
      </c>
      <c r="E5" s="53">
        <v>0</v>
      </c>
      <c r="F5" s="53">
        <v>0</v>
      </c>
      <c r="G5" s="53">
        <v>0</v>
      </c>
    </row>
    <row r="6" spans="1:9" x14ac:dyDescent="0.25">
      <c r="A6" s="48" t="s">
        <v>844</v>
      </c>
      <c r="B6" s="49" t="s">
        <v>2</v>
      </c>
      <c r="C6" s="49" t="str">
        <f>VLOOKUP(A6,'SpEd BEA Rates by Month'!$A$3:$B$380,2,0)</f>
        <v>Othello School District</v>
      </c>
      <c r="D6" s="50">
        <v>56.5</v>
      </c>
      <c r="E6" s="50">
        <v>59.833333333333336</v>
      </c>
      <c r="F6" s="50">
        <v>61.444444444444443</v>
      </c>
      <c r="G6" s="50">
        <v>61.583333333333336</v>
      </c>
    </row>
    <row r="7" spans="1:9" x14ac:dyDescent="0.25">
      <c r="A7" s="51" t="s">
        <v>843</v>
      </c>
      <c r="B7" s="52" t="s">
        <v>2</v>
      </c>
      <c r="C7" s="52" t="str">
        <f>VLOOKUP(A7,'SpEd BEA Rates by Month'!$A$3:$B$380,2,0)</f>
        <v>Lind School District</v>
      </c>
      <c r="D7" s="53">
        <v>0.33333333333333331</v>
      </c>
      <c r="E7" s="53">
        <v>0</v>
      </c>
      <c r="F7" s="53">
        <v>0</v>
      </c>
      <c r="G7" s="53">
        <v>0.16666666666666666</v>
      </c>
    </row>
    <row r="8" spans="1:9" x14ac:dyDescent="0.25">
      <c r="A8" s="48" t="s">
        <v>842</v>
      </c>
      <c r="B8" s="49" t="s">
        <v>2</v>
      </c>
      <c r="C8" s="49" t="str">
        <f>VLOOKUP(A8,'SpEd BEA Rates by Month'!$A$3:$B$380,2,0)</f>
        <v>Ritzville School District</v>
      </c>
      <c r="D8" s="50">
        <v>2.9166666666666665</v>
      </c>
      <c r="E8" s="50">
        <v>3</v>
      </c>
      <c r="F8" s="50">
        <v>2.4444444444444446</v>
      </c>
      <c r="G8" s="50">
        <v>2.6666666666666665</v>
      </c>
    </row>
    <row r="9" spans="1:9" x14ac:dyDescent="0.25">
      <c r="A9" s="51" t="s">
        <v>841</v>
      </c>
      <c r="B9" s="52" t="s">
        <v>8</v>
      </c>
      <c r="C9" s="52" t="str">
        <f>VLOOKUP(A9,'SpEd BEA Rates by Month'!$A$3:$B$380,2,0)</f>
        <v>Clarkston School District</v>
      </c>
      <c r="D9" s="53">
        <v>31.4</v>
      </c>
      <c r="E9" s="53">
        <v>35.666666666666664</v>
      </c>
      <c r="F9" s="53">
        <v>36.111111111111114</v>
      </c>
      <c r="G9" s="53">
        <v>35.75</v>
      </c>
    </row>
    <row r="10" spans="1:9" x14ac:dyDescent="0.25">
      <c r="A10" s="48" t="s">
        <v>840</v>
      </c>
      <c r="B10" s="49" t="s">
        <v>8</v>
      </c>
      <c r="C10" s="49" t="str">
        <f>VLOOKUP(A10,'SpEd BEA Rates by Month'!$A$3:$B$380,2,0)</f>
        <v>Asotin-Anatone School District</v>
      </c>
      <c r="D10" s="50">
        <v>4.3</v>
      </c>
      <c r="E10" s="50">
        <v>3.8333333333333335</v>
      </c>
      <c r="F10" s="50">
        <v>3.7777777777777777</v>
      </c>
      <c r="G10" s="50">
        <v>3.8333333333333335</v>
      </c>
    </row>
    <row r="11" spans="1:9" x14ac:dyDescent="0.25">
      <c r="A11" s="51" t="s">
        <v>839</v>
      </c>
      <c r="B11" s="52" t="s">
        <v>11</v>
      </c>
      <c r="C11" s="52" t="str">
        <f>VLOOKUP(A11,'SpEd BEA Rates by Month'!$A$3:$B$380,2,0)</f>
        <v>Kennewick School District</v>
      </c>
      <c r="D11" s="53">
        <v>123.5</v>
      </c>
      <c r="E11" s="53">
        <v>132.16666666666666</v>
      </c>
      <c r="F11" s="53">
        <v>133.11111111111111</v>
      </c>
      <c r="G11" s="53">
        <v>133</v>
      </c>
    </row>
    <row r="12" spans="1:9" x14ac:dyDescent="0.25">
      <c r="A12" s="48" t="s">
        <v>838</v>
      </c>
      <c r="B12" s="49" t="s">
        <v>11</v>
      </c>
      <c r="C12" s="49" t="str">
        <f>VLOOKUP(A12,'SpEd BEA Rates by Month'!$A$3:$B$380,2,0)</f>
        <v>Paterson School District</v>
      </c>
      <c r="D12" s="50">
        <v>1.1000000000000001</v>
      </c>
      <c r="E12" s="50">
        <v>0.75</v>
      </c>
      <c r="F12" s="50">
        <v>0.33333333333333331</v>
      </c>
      <c r="G12" s="50">
        <v>0.5</v>
      </c>
    </row>
    <row r="13" spans="1:9" x14ac:dyDescent="0.25">
      <c r="A13" s="51" t="s">
        <v>837</v>
      </c>
      <c r="B13" s="52" t="s">
        <v>11</v>
      </c>
      <c r="C13" s="52" t="str">
        <f>VLOOKUP(A13,'SpEd BEA Rates by Month'!$A$3:$B$380,2,0)</f>
        <v>Kiona-Benton City School District</v>
      </c>
      <c r="D13" s="53">
        <v>17.833333333333332</v>
      </c>
      <c r="E13" s="53">
        <v>17.333333333333332</v>
      </c>
      <c r="F13" s="53">
        <v>18.333333333333332</v>
      </c>
      <c r="G13" s="53">
        <v>18.916666666666668</v>
      </c>
    </row>
    <row r="14" spans="1:9" x14ac:dyDescent="0.25">
      <c r="A14" s="48" t="s">
        <v>836</v>
      </c>
      <c r="B14" s="49" t="s">
        <v>11</v>
      </c>
      <c r="C14" s="49" t="str">
        <f>VLOOKUP(A14,'SpEd BEA Rates by Month'!$A$3:$B$380,2,0)</f>
        <v>Finley School District</v>
      </c>
      <c r="D14" s="50">
        <v>8.6</v>
      </c>
      <c r="E14" s="50">
        <v>10</v>
      </c>
      <c r="F14" s="50">
        <v>9.3333333333333339</v>
      </c>
      <c r="G14" s="50">
        <v>9</v>
      </c>
    </row>
    <row r="15" spans="1:9" x14ac:dyDescent="0.25">
      <c r="A15" s="51" t="s">
        <v>835</v>
      </c>
      <c r="B15" s="52" t="s">
        <v>11</v>
      </c>
      <c r="C15" s="52" t="str">
        <f>VLOOKUP(A15,'SpEd BEA Rates by Month'!$A$3:$B$380,2,0)</f>
        <v>Prosser School District</v>
      </c>
      <c r="D15" s="53">
        <v>14.25</v>
      </c>
      <c r="E15" s="53">
        <v>11.666666666666666</v>
      </c>
      <c r="F15" s="53">
        <v>12.111111111111111</v>
      </c>
      <c r="G15" s="53">
        <v>12.833333333333334</v>
      </c>
    </row>
    <row r="16" spans="1:9" x14ac:dyDescent="0.25">
      <c r="A16" s="48" t="s">
        <v>834</v>
      </c>
      <c r="B16" s="49" t="s">
        <v>11</v>
      </c>
      <c r="C16" s="49" t="str">
        <f>VLOOKUP(A16,'SpEd BEA Rates by Month'!$A$3:$B$380,2,0)</f>
        <v>Richland School District</v>
      </c>
      <c r="D16" s="50">
        <v>75.083333333333329</v>
      </c>
      <c r="E16" s="50">
        <v>77.333333333333329</v>
      </c>
      <c r="F16" s="50">
        <v>73.888888888888886</v>
      </c>
      <c r="G16" s="50">
        <v>76.25</v>
      </c>
    </row>
    <row r="17" spans="1:7" x14ac:dyDescent="0.25">
      <c r="A17" s="51" t="s">
        <v>833</v>
      </c>
      <c r="B17" s="52" t="s">
        <v>18</v>
      </c>
      <c r="C17" s="52" t="str">
        <f>VLOOKUP(A17,'SpEd BEA Rates by Month'!$A$3:$B$380,2,0)</f>
        <v>Manson School District</v>
      </c>
      <c r="D17" s="53">
        <v>1.4166666666666667</v>
      </c>
      <c r="E17" s="53">
        <v>1.3333333333333333</v>
      </c>
      <c r="F17" s="53">
        <v>1.2222222222222223</v>
      </c>
      <c r="G17" s="53">
        <v>1.4166666666666667</v>
      </c>
    </row>
    <row r="18" spans="1:7" x14ac:dyDescent="0.25">
      <c r="A18" s="48" t="s">
        <v>832</v>
      </c>
      <c r="B18" s="49" t="s">
        <v>18</v>
      </c>
      <c r="C18" s="49" t="str">
        <f>VLOOKUP(A18,'SpEd BEA Rates by Month'!$A$3:$B$380,2,0)</f>
        <v>Stehekin School District</v>
      </c>
      <c r="D18" s="50">
        <v>0</v>
      </c>
      <c r="E18" s="50">
        <v>0</v>
      </c>
      <c r="F18" s="50">
        <v>0</v>
      </c>
      <c r="G18" s="50">
        <v>0</v>
      </c>
    </row>
    <row r="19" spans="1:7" x14ac:dyDescent="0.25">
      <c r="A19" s="51" t="s">
        <v>831</v>
      </c>
      <c r="B19" s="52" t="s">
        <v>18</v>
      </c>
      <c r="C19" s="52" t="str">
        <f>VLOOKUP(A19,'SpEd BEA Rates by Month'!$A$3:$B$380,2,0)</f>
        <v>Entiat School District</v>
      </c>
      <c r="D19" s="53">
        <v>1.6666666666666667</v>
      </c>
      <c r="E19" s="53">
        <v>2</v>
      </c>
      <c r="F19" s="53">
        <v>2.4444444444444446</v>
      </c>
      <c r="G19" s="53">
        <v>2.4166666666666665</v>
      </c>
    </row>
    <row r="20" spans="1:7" x14ac:dyDescent="0.25">
      <c r="A20" s="48" t="s">
        <v>830</v>
      </c>
      <c r="B20" s="49" t="s">
        <v>18</v>
      </c>
      <c r="C20" s="49" t="str">
        <f>VLOOKUP(A20,'SpEd BEA Rates by Month'!$A$3:$B$380,2,0)</f>
        <v>Lake Chelan School District</v>
      </c>
      <c r="D20" s="50">
        <v>7.833333333333333</v>
      </c>
      <c r="E20" s="50">
        <v>7.833333333333333</v>
      </c>
      <c r="F20" s="50">
        <v>7.5555555555555554</v>
      </c>
      <c r="G20" s="50">
        <v>7.916666666666667</v>
      </c>
    </row>
    <row r="21" spans="1:7" x14ac:dyDescent="0.25">
      <c r="A21" s="51" t="s">
        <v>829</v>
      </c>
      <c r="B21" s="52" t="s">
        <v>18</v>
      </c>
      <c r="C21" s="52" t="str">
        <f>VLOOKUP(A21,'SpEd BEA Rates by Month'!$A$3:$B$380,2,0)</f>
        <v>CASHMERE SCHOOL DISTRICT</v>
      </c>
      <c r="D21" s="53">
        <v>6.666666666666667</v>
      </c>
      <c r="E21" s="53">
        <v>7.166666666666667</v>
      </c>
      <c r="F21" s="53">
        <v>9.5555555555555554</v>
      </c>
      <c r="G21" s="53">
        <v>8.8333333333333339</v>
      </c>
    </row>
    <row r="22" spans="1:7" x14ac:dyDescent="0.25">
      <c r="A22" s="48" t="s">
        <v>827</v>
      </c>
      <c r="B22" s="49" t="s">
        <v>18</v>
      </c>
      <c r="C22" s="49" t="str">
        <f>VLOOKUP(A22,'SpEd BEA Rates by Month'!$A$3:$B$380,2,0)</f>
        <v>Cascade School District</v>
      </c>
      <c r="D22" s="50">
        <v>7.666666666666667</v>
      </c>
      <c r="E22" s="50">
        <v>7.833333333333333</v>
      </c>
      <c r="F22" s="50">
        <v>7.333333333333333</v>
      </c>
      <c r="G22" s="50">
        <v>7.666666666666667</v>
      </c>
    </row>
    <row r="23" spans="1:7" x14ac:dyDescent="0.25">
      <c r="A23" s="51" t="s">
        <v>826</v>
      </c>
      <c r="B23" s="52" t="s">
        <v>18</v>
      </c>
      <c r="C23" s="52" t="str">
        <f>VLOOKUP(A23,'SpEd BEA Rates by Month'!$A$3:$B$380,2,0)</f>
        <v>Wenatchee School District</v>
      </c>
      <c r="D23" s="53">
        <v>60.666666666666664</v>
      </c>
      <c r="E23" s="53">
        <v>53</v>
      </c>
      <c r="F23" s="53">
        <v>54</v>
      </c>
      <c r="G23" s="53">
        <v>55.083333333333336</v>
      </c>
    </row>
    <row r="24" spans="1:7" x14ac:dyDescent="0.25">
      <c r="A24" s="48" t="s">
        <v>819</v>
      </c>
      <c r="B24" s="49" t="s">
        <v>26</v>
      </c>
      <c r="C24" s="49" t="str">
        <f>VLOOKUP(A24,'SpEd BEA Rates by Month'!$A$3:$B$380,2,0)</f>
        <v>Port Angeles School District</v>
      </c>
      <c r="D24" s="50">
        <v>21.5</v>
      </c>
      <c r="E24" s="50">
        <v>23.666666666666668</v>
      </c>
      <c r="F24" s="50">
        <v>24.666666666666668</v>
      </c>
      <c r="G24" s="50">
        <v>23.166666666666668</v>
      </c>
    </row>
    <row r="25" spans="1:7" x14ac:dyDescent="0.25">
      <c r="A25" s="51" t="s">
        <v>818</v>
      </c>
      <c r="B25" s="52" t="s">
        <v>26</v>
      </c>
      <c r="C25" s="52" t="str">
        <f>VLOOKUP(A25,'SpEd BEA Rates by Month'!$A$3:$B$380,2,0)</f>
        <v>Crescent School District</v>
      </c>
      <c r="D25" s="53">
        <v>0.5</v>
      </c>
      <c r="E25" s="53">
        <v>0</v>
      </c>
      <c r="F25" s="53">
        <v>0</v>
      </c>
      <c r="G25" s="53">
        <v>0</v>
      </c>
    </row>
    <row r="26" spans="1:7" x14ac:dyDescent="0.25">
      <c r="A26" s="48" t="s">
        <v>817</v>
      </c>
      <c r="B26" s="49" t="s">
        <v>26</v>
      </c>
      <c r="C26" s="49" t="str">
        <f>VLOOKUP(A26,'SpEd BEA Rates by Month'!$A$3:$B$380,2,0)</f>
        <v>Sequim School District</v>
      </c>
      <c r="D26" s="50">
        <v>8.5</v>
      </c>
      <c r="E26" s="50">
        <v>9</v>
      </c>
      <c r="F26" s="50">
        <v>9.1111111111111107</v>
      </c>
      <c r="G26" s="50">
        <v>9.25</v>
      </c>
    </row>
    <row r="27" spans="1:7" x14ac:dyDescent="0.25">
      <c r="A27" s="51" t="s">
        <v>816</v>
      </c>
      <c r="B27" s="52" t="s">
        <v>26</v>
      </c>
      <c r="C27" s="52" t="str">
        <f>VLOOKUP(A27,'SpEd BEA Rates by Month'!$A$3:$B$380,2,0)</f>
        <v>Cape Flattery School District</v>
      </c>
      <c r="D27" s="53">
        <v>3</v>
      </c>
      <c r="E27" s="53">
        <v>2.1666666666666665</v>
      </c>
      <c r="F27" s="53">
        <v>2.6666666666666665</v>
      </c>
      <c r="G27" s="53">
        <v>2.5</v>
      </c>
    </row>
    <row r="28" spans="1:7" x14ac:dyDescent="0.25">
      <c r="A28" s="48" t="s">
        <v>815</v>
      </c>
      <c r="B28" s="49" t="s">
        <v>26</v>
      </c>
      <c r="C28" s="49" t="str">
        <f>VLOOKUP(A28,'SpEd BEA Rates by Month'!$A$3:$B$380,2,0)</f>
        <v>Quillayute Valley School District</v>
      </c>
      <c r="D28" s="50">
        <v>4.25</v>
      </c>
      <c r="E28" s="50">
        <v>5.333333333333333</v>
      </c>
      <c r="F28" s="50">
        <v>5.1111111111111107</v>
      </c>
      <c r="G28" s="50">
        <v>5.416666666666667</v>
      </c>
    </row>
    <row r="29" spans="1:7" x14ac:dyDescent="0.25">
      <c r="A29" s="51" t="s">
        <v>810</v>
      </c>
      <c r="B29" s="52" t="s">
        <v>32</v>
      </c>
      <c r="C29" s="52" t="str">
        <f>VLOOKUP(A29,'SpEd BEA Rates by Month'!$A$3:$B$380,2,0)</f>
        <v>Vancouver School District</v>
      </c>
      <c r="D29" s="53">
        <v>168</v>
      </c>
      <c r="E29" s="53">
        <v>198.5</v>
      </c>
      <c r="F29" s="53">
        <v>196.88888888888889</v>
      </c>
      <c r="G29" s="53">
        <v>194.91666666666669</v>
      </c>
    </row>
    <row r="30" spans="1:7" x14ac:dyDescent="0.25">
      <c r="A30" s="48" t="s">
        <v>809</v>
      </c>
      <c r="B30" s="49" t="s">
        <v>32</v>
      </c>
      <c r="C30" s="49" t="str">
        <f>VLOOKUP(A30,'SpEd BEA Rates by Month'!$A$3:$B$380,2,0)</f>
        <v>Hockinson School District</v>
      </c>
      <c r="D30" s="50">
        <v>14.333333333333332</v>
      </c>
      <c r="E30" s="50">
        <v>9.6666666666666661</v>
      </c>
      <c r="F30" s="50">
        <v>9.8888888888888893</v>
      </c>
      <c r="G30" s="50">
        <v>10.416666666666668</v>
      </c>
    </row>
    <row r="31" spans="1:7" x14ac:dyDescent="0.25">
      <c r="A31" s="51" t="s">
        <v>808</v>
      </c>
      <c r="B31" s="52" t="s">
        <v>32</v>
      </c>
      <c r="C31" s="52" t="str">
        <f>VLOOKUP(A31,'SpEd BEA Rates by Month'!$A$3:$B$380,2,0)</f>
        <v>La Center School District</v>
      </c>
      <c r="D31" s="53">
        <v>9.1666666666666661</v>
      </c>
      <c r="E31" s="53">
        <v>4.666666666666667</v>
      </c>
      <c r="F31" s="53">
        <v>4.7777777777777777</v>
      </c>
      <c r="G31" s="53">
        <v>5.5</v>
      </c>
    </row>
    <row r="32" spans="1:7" x14ac:dyDescent="0.25">
      <c r="A32" s="48" t="s">
        <v>807</v>
      </c>
      <c r="B32" s="49" t="s">
        <v>32</v>
      </c>
      <c r="C32" s="49" t="str">
        <f>VLOOKUP(A32,'SpEd BEA Rates by Month'!$A$3:$B$380,2,0)</f>
        <v>Green Mountain School District</v>
      </c>
      <c r="D32" s="50">
        <v>1.0833333333333333</v>
      </c>
      <c r="E32" s="50">
        <v>1</v>
      </c>
      <c r="F32" s="50">
        <v>1</v>
      </c>
      <c r="G32" s="50">
        <v>1.0833333333333335</v>
      </c>
    </row>
    <row r="33" spans="1:7" x14ac:dyDescent="0.25">
      <c r="A33" s="51" t="s">
        <v>806</v>
      </c>
      <c r="B33" s="52" t="s">
        <v>32</v>
      </c>
      <c r="C33" s="52" t="str">
        <f>VLOOKUP(A33,'SpEd BEA Rates by Month'!$A$3:$B$380,2,0)</f>
        <v>Washougal School District</v>
      </c>
      <c r="D33" s="53">
        <v>20.833333333333336</v>
      </c>
      <c r="E33" s="53">
        <v>22.166666666666668</v>
      </c>
      <c r="F33" s="53">
        <v>22.333333333333336</v>
      </c>
      <c r="G33" s="53">
        <v>22.916666666666664</v>
      </c>
    </row>
    <row r="34" spans="1:7" x14ac:dyDescent="0.25">
      <c r="A34" s="48" t="s">
        <v>805</v>
      </c>
      <c r="B34" s="49" t="s">
        <v>32</v>
      </c>
      <c r="C34" s="49" t="str">
        <f>VLOOKUP(A34,'SpEd BEA Rates by Month'!$A$3:$B$380,2,0)</f>
        <v>Evergreen School District (Clark)</v>
      </c>
      <c r="D34" s="50">
        <v>166.08333333333334</v>
      </c>
      <c r="E34" s="50">
        <v>186.16666666666669</v>
      </c>
      <c r="F34" s="50">
        <v>186.77777777777777</v>
      </c>
      <c r="G34" s="50">
        <v>185.75</v>
      </c>
    </row>
    <row r="35" spans="1:7" x14ac:dyDescent="0.25">
      <c r="A35" s="51" t="s">
        <v>804</v>
      </c>
      <c r="B35" s="52" t="s">
        <v>32</v>
      </c>
      <c r="C35" s="52" t="str">
        <f>VLOOKUP(A35,'SpEd BEA Rates by Month'!$A$3:$B$380,2,0)</f>
        <v>Camas School District</v>
      </c>
      <c r="D35" s="53">
        <v>26.833333333333332</v>
      </c>
      <c r="E35" s="53">
        <v>32.5</v>
      </c>
      <c r="F35" s="53">
        <v>32.777777777777779</v>
      </c>
      <c r="G35" s="53">
        <v>33.083333333333336</v>
      </c>
    </row>
    <row r="36" spans="1:7" x14ac:dyDescent="0.25">
      <c r="A36" s="48" t="s">
        <v>803</v>
      </c>
      <c r="B36" s="49" t="s">
        <v>32</v>
      </c>
      <c r="C36" s="49" t="str">
        <f>VLOOKUP(A36,'SpEd BEA Rates by Month'!$A$3:$B$380,2,0)</f>
        <v>Battle Ground School District</v>
      </c>
      <c r="D36" s="50">
        <v>72.166666666666657</v>
      </c>
      <c r="E36" s="50">
        <v>76.166666666666671</v>
      </c>
      <c r="F36" s="50">
        <v>78</v>
      </c>
      <c r="G36" s="50">
        <v>77.916666666666671</v>
      </c>
    </row>
    <row r="37" spans="1:7" x14ac:dyDescent="0.25">
      <c r="A37" s="51" t="s">
        <v>802</v>
      </c>
      <c r="B37" s="52" t="s">
        <v>32</v>
      </c>
      <c r="C37" s="52" t="str">
        <f>VLOOKUP(A37,'SpEd BEA Rates by Month'!$A$3:$B$380,2,0)</f>
        <v>Ridgefield School District</v>
      </c>
      <c r="D37" s="53">
        <v>32.583333333333336</v>
      </c>
      <c r="E37" s="53">
        <v>43.166666666666664</v>
      </c>
      <c r="F37" s="53">
        <v>41.666666666666664</v>
      </c>
      <c r="G37" s="53">
        <v>41.333333333333336</v>
      </c>
    </row>
    <row r="38" spans="1:7" x14ac:dyDescent="0.25">
      <c r="A38" s="48" t="s">
        <v>795</v>
      </c>
      <c r="B38" s="49" t="s">
        <v>42</v>
      </c>
      <c r="C38" s="49" t="str">
        <f>VLOOKUP(A38,'SpEd BEA Rates by Month'!$A$3:$B$380,2,0)</f>
        <v>Dayton School District</v>
      </c>
      <c r="D38" s="50">
        <v>2.3333333333333335</v>
      </c>
      <c r="E38" s="50">
        <v>2</v>
      </c>
      <c r="F38" s="50">
        <v>2.1111111111111112</v>
      </c>
      <c r="G38" s="50">
        <v>2.1666666666666665</v>
      </c>
    </row>
    <row r="39" spans="1:7" x14ac:dyDescent="0.25">
      <c r="A39" s="51" t="s">
        <v>794</v>
      </c>
      <c r="B39" s="52" t="s">
        <v>42</v>
      </c>
      <c r="C39" s="52" t="str">
        <f>VLOOKUP(A39,'SpEd BEA Rates by Month'!$A$3:$B$380,2,0)</f>
        <v>Starbuck School District</v>
      </c>
      <c r="D39" s="53">
        <v>0</v>
      </c>
      <c r="E39" s="53">
        <v>0</v>
      </c>
      <c r="F39" s="53">
        <v>0</v>
      </c>
      <c r="G39" s="53">
        <v>0</v>
      </c>
    </row>
    <row r="40" spans="1:7" x14ac:dyDescent="0.25">
      <c r="A40" s="48" t="s">
        <v>793</v>
      </c>
      <c r="B40" s="49" t="s">
        <v>45</v>
      </c>
      <c r="C40" s="49" t="str">
        <f>VLOOKUP(A40,'SpEd BEA Rates by Month'!$A$3:$B$380,2,0)</f>
        <v>Longview School District</v>
      </c>
      <c r="D40" s="50">
        <v>80.416666666666671</v>
      </c>
      <c r="E40" s="50">
        <v>88.5</v>
      </c>
      <c r="F40" s="50">
        <v>87.111111111111114</v>
      </c>
      <c r="G40" s="50">
        <v>85.833333333333329</v>
      </c>
    </row>
    <row r="41" spans="1:7" x14ac:dyDescent="0.25">
      <c r="A41" s="51" t="s">
        <v>792</v>
      </c>
      <c r="B41" s="52" t="s">
        <v>45</v>
      </c>
      <c r="C41" s="52" t="str">
        <f>VLOOKUP(A41,'SpEd BEA Rates by Month'!$A$3:$B$380,2,0)</f>
        <v>Toutle Lake School District</v>
      </c>
      <c r="D41" s="53">
        <v>3.75</v>
      </c>
      <c r="E41" s="53">
        <v>1.5</v>
      </c>
      <c r="F41" s="53">
        <v>1.8888888888888888</v>
      </c>
      <c r="G41" s="53">
        <v>2.5</v>
      </c>
    </row>
    <row r="42" spans="1:7" x14ac:dyDescent="0.25">
      <c r="A42" s="48" t="s">
        <v>791</v>
      </c>
      <c r="B42" s="49" t="s">
        <v>45</v>
      </c>
      <c r="C42" s="49" t="str">
        <f>VLOOKUP(A42,'SpEd BEA Rates by Month'!$A$3:$B$380,2,0)</f>
        <v>Castle Rock School District</v>
      </c>
      <c r="D42" s="50">
        <v>14.183333333333334</v>
      </c>
      <c r="E42" s="50">
        <v>10</v>
      </c>
      <c r="F42" s="50">
        <v>10.333333333333332</v>
      </c>
      <c r="G42" s="50">
        <v>9.1666666666666661</v>
      </c>
    </row>
    <row r="43" spans="1:7" x14ac:dyDescent="0.25">
      <c r="A43" s="51" t="s">
        <v>790</v>
      </c>
      <c r="B43" s="52" t="s">
        <v>45</v>
      </c>
      <c r="C43" s="52" t="str">
        <f>VLOOKUP(A43,'SpEd BEA Rates by Month'!$A$3:$B$380,2,0)</f>
        <v>Kalama School District</v>
      </c>
      <c r="D43" s="53">
        <v>7.25</v>
      </c>
      <c r="E43" s="53">
        <v>6.166666666666667</v>
      </c>
      <c r="F43" s="53">
        <v>5.2222222222222223</v>
      </c>
      <c r="G43" s="53">
        <v>5.5</v>
      </c>
    </row>
    <row r="44" spans="1:7" x14ac:dyDescent="0.25">
      <c r="A44" s="48" t="s">
        <v>789</v>
      </c>
      <c r="B44" s="49" t="s">
        <v>45</v>
      </c>
      <c r="C44" s="49" t="str">
        <f>VLOOKUP(A44,'SpEd BEA Rates by Month'!$A$3:$B$380,2,0)</f>
        <v>Woodland School District</v>
      </c>
      <c r="D44" s="50">
        <v>6.416666666666667</v>
      </c>
      <c r="E44" s="50">
        <v>13.833333333333332</v>
      </c>
      <c r="F44" s="50">
        <v>14.444444444444445</v>
      </c>
      <c r="G44" s="50">
        <v>0.33333333333333331</v>
      </c>
    </row>
    <row r="45" spans="1:7" x14ac:dyDescent="0.25">
      <c r="A45" s="51" t="s">
        <v>788</v>
      </c>
      <c r="B45" s="52" t="s">
        <v>45</v>
      </c>
      <c r="C45" s="52" t="str">
        <f>VLOOKUP(A45,'SpEd BEA Rates by Month'!$A$3:$B$380,2,0)</f>
        <v>Kelso School District</v>
      </c>
      <c r="D45" s="53">
        <v>60.083333333333336</v>
      </c>
      <c r="E45" s="53">
        <v>60.666666666666664</v>
      </c>
      <c r="F45" s="53">
        <v>61.333333333333336</v>
      </c>
      <c r="G45" s="53">
        <v>60.416666666666664</v>
      </c>
    </row>
    <row r="46" spans="1:7" x14ac:dyDescent="0.25">
      <c r="A46" s="48" t="s">
        <v>785</v>
      </c>
      <c r="B46" s="49" t="s">
        <v>52</v>
      </c>
      <c r="C46" s="49" t="str">
        <f>VLOOKUP(A46,'SpEd BEA Rates by Month'!$A$3:$B$380,2,0)</f>
        <v>Orondo School District</v>
      </c>
      <c r="D46" s="50">
        <v>1.25</v>
      </c>
      <c r="E46" s="50">
        <v>1</v>
      </c>
      <c r="F46" s="50">
        <v>0.88888888888888884</v>
      </c>
      <c r="G46" s="50">
        <v>0.91666666666666663</v>
      </c>
    </row>
    <row r="47" spans="1:7" x14ac:dyDescent="0.25">
      <c r="A47" s="51" t="s">
        <v>784</v>
      </c>
      <c r="B47" s="52" t="s">
        <v>52</v>
      </c>
      <c r="C47" s="52" t="str">
        <f>VLOOKUP(A47,'SpEd BEA Rates by Month'!$A$3:$B$380,2,0)</f>
        <v>Bridgeport School District</v>
      </c>
      <c r="D47" s="53">
        <v>7.583333333333333</v>
      </c>
      <c r="E47" s="53">
        <v>4</v>
      </c>
      <c r="F47" s="53">
        <v>3.4444444444444446</v>
      </c>
      <c r="G47" s="53">
        <v>4.333333333333333</v>
      </c>
    </row>
    <row r="48" spans="1:7" x14ac:dyDescent="0.25">
      <c r="A48" s="48" t="s">
        <v>783</v>
      </c>
      <c r="B48" s="49" t="s">
        <v>52</v>
      </c>
      <c r="C48" s="49" t="str">
        <f>VLOOKUP(A48,'SpEd BEA Rates by Month'!$A$3:$B$380,2,0)</f>
        <v>Palisades School District</v>
      </c>
      <c r="D48" s="50">
        <v>0.2</v>
      </c>
      <c r="E48" s="50">
        <v>0</v>
      </c>
      <c r="F48" s="50">
        <v>0</v>
      </c>
      <c r="G48" s="50">
        <v>0</v>
      </c>
    </row>
    <row r="49" spans="1:8" x14ac:dyDescent="0.25">
      <c r="A49" s="51" t="s">
        <v>782</v>
      </c>
      <c r="B49" s="52" t="s">
        <v>52</v>
      </c>
      <c r="C49" s="52" t="str">
        <f>VLOOKUP(A49,'SpEd BEA Rates by Month'!$A$3:$B$380,2,0)</f>
        <v>Eastmont School District</v>
      </c>
      <c r="D49" s="53">
        <v>40.75</v>
      </c>
      <c r="E49" s="53">
        <v>43.666666666666664</v>
      </c>
      <c r="F49" s="53">
        <v>43.888888888888886</v>
      </c>
      <c r="G49" s="53">
        <v>42.333333333333336</v>
      </c>
    </row>
    <row r="50" spans="1:8" x14ac:dyDescent="0.25">
      <c r="A50" s="48" t="s">
        <v>781</v>
      </c>
      <c r="B50" s="49" t="s">
        <v>52</v>
      </c>
      <c r="C50" s="49" t="str">
        <f>VLOOKUP(A50,'SpEd BEA Rates by Month'!$A$3:$B$380,2,0)</f>
        <v>Mansfield School District</v>
      </c>
      <c r="D50" s="50">
        <v>0</v>
      </c>
      <c r="E50" s="50">
        <v>0.33333333333333331</v>
      </c>
      <c r="F50" s="50">
        <v>0.44444444444444442</v>
      </c>
      <c r="G50" s="50">
        <v>0.33333333333333331</v>
      </c>
    </row>
    <row r="51" spans="1:8" x14ac:dyDescent="0.25">
      <c r="A51" s="51" t="s">
        <v>780</v>
      </c>
      <c r="B51" s="52" t="s">
        <v>52</v>
      </c>
      <c r="C51" s="52" t="str">
        <f>VLOOKUP(A51,'SpEd BEA Rates by Month'!$A$3:$B$380,2,0)</f>
        <v>Waterville School District</v>
      </c>
      <c r="D51" s="53">
        <v>1.5833333333333333</v>
      </c>
      <c r="E51" s="53">
        <v>1.6666666666666667</v>
      </c>
      <c r="F51" s="53">
        <v>1.7777777777777777</v>
      </c>
      <c r="G51" s="53">
        <v>1.6666666666666667</v>
      </c>
      <c r="H51" s="54"/>
    </row>
    <row r="52" spans="1:8" x14ac:dyDescent="0.25">
      <c r="A52" s="57" t="s">
        <v>779</v>
      </c>
      <c r="B52" s="49" t="s">
        <v>59</v>
      </c>
      <c r="C52" s="49" t="str">
        <f>VLOOKUP(A52,'SpEd BEA Rates by Month'!$A$3:$B$380,2,0)</f>
        <v>Keller School District</v>
      </c>
      <c r="D52" s="50">
        <v>0</v>
      </c>
      <c r="E52" s="50">
        <v>0.8</v>
      </c>
      <c r="F52" s="50">
        <v>0.77777777777777779</v>
      </c>
      <c r="G52" s="50">
        <v>0.58333333333333337</v>
      </c>
      <c r="H52" s="54"/>
    </row>
    <row r="53" spans="1:8" x14ac:dyDescent="0.25">
      <c r="A53" s="58" t="s">
        <v>778</v>
      </c>
      <c r="B53" s="52" t="s">
        <v>59</v>
      </c>
      <c r="C53" s="52" t="str">
        <f>VLOOKUP(A53,'SpEd BEA Rates by Month'!$A$3:$B$380,2,0)</f>
        <v>Curlew School District</v>
      </c>
      <c r="D53" s="53">
        <v>0.58333333333333337</v>
      </c>
      <c r="E53" s="53">
        <v>0.66666666666666663</v>
      </c>
      <c r="F53" s="53">
        <v>0.44444444444444442</v>
      </c>
      <c r="G53" s="53">
        <v>0.33333333333333331</v>
      </c>
      <c r="H53" s="54"/>
    </row>
    <row r="54" spans="1:8" x14ac:dyDescent="0.25">
      <c r="A54" s="57" t="s">
        <v>777</v>
      </c>
      <c r="B54" s="49" t="s">
        <v>59</v>
      </c>
      <c r="C54" s="49" t="str">
        <f>VLOOKUP(A54,'SpEd BEA Rates by Month'!$A$3:$B$380,2,0)</f>
        <v>Orient School District</v>
      </c>
      <c r="D54" s="50">
        <v>0</v>
      </c>
      <c r="E54" s="50">
        <v>0</v>
      </c>
      <c r="F54" s="50">
        <v>0</v>
      </c>
      <c r="G54" s="50">
        <v>0</v>
      </c>
      <c r="H54" s="54"/>
    </row>
    <row r="55" spans="1:8" x14ac:dyDescent="0.25">
      <c r="A55" s="58" t="s">
        <v>776</v>
      </c>
      <c r="B55" s="52" t="s">
        <v>59</v>
      </c>
      <c r="C55" s="52" t="str">
        <f>VLOOKUP(A55,'SpEd BEA Rates by Month'!$A$3:$B$380,2,0)</f>
        <v>Inchelium School District</v>
      </c>
      <c r="D55" s="53">
        <v>0</v>
      </c>
      <c r="E55" s="53">
        <v>0</v>
      </c>
      <c r="F55" s="53">
        <v>0.1111111111111111</v>
      </c>
      <c r="G55" s="53">
        <v>8.3333333333333329E-2</v>
      </c>
      <c r="H55" s="54"/>
    </row>
    <row r="56" spans="1:8" x14ac:dyDescent="0.25">
      <c r="A56" s="57" t="s">
        <v>775</v>
      </c>
      <c r="B56" s="49" t="s">
        <v>59</v>
      </c>
      <c r="C56" s="49" t="str">
        <f>VLOOKUP(A56,'SpEd BEA Rates by Month'!$A$3:$B$380,2,0)</f>
        <v>Republic School District</v>
      </c>
      <c r="D56" s="50">
        <v>0</v>
      </c>
      <c r="E56" s="50">
        <v>0.6</v>
      </c>
      <c r="F56" s="50">
        <v>0.33333333333333331</v>
      </c>
      <c r="G56" s="50">
        <v>0.25</v>
      </c>
      <c r="H56" s="54"/>
    </row>
    <row r="57" spans="1:8" x14ac:dyDescent="0.25">
      <c r="A57" s="58" t="s">
        <v>774</v>
      </c>
      <c r="B57" s="52" t="s">
        <v>65</v>
      </c>
      <c r="C57" s="52" t="str">
        <f>VLOOKUP(A57,'SpEd BEA Rates by Month'!$A$3:$B$380,2,0)</f>
        <v>Pasco School District</v>
      </c>
      <c r="D57" s="53">
        <v>112.7</v>
      </c>
      <c r="E57" s="53">
        <v>136.66666666666666</v>
      </c>
      <c r="F57" s="53">
        <v>140.22222222222223</v>
      </c>
      <c r="G57" s="53">
        <v>136.33333333333334</v>
      </c>
      <c r="H57" s="54"/>
    </row>
    <row r="58" spans="1:8" x14ac:dyDescent="0.25">
      <c r="A58" s="57" t="s">
        <v>773</v>
      </c>
      <c r="B58" s="49" t="s">
        <v>65</v>
      </c>
      <c r="C58" s="49" t="str">
        <f>VLOOKUP(A58,'SpEd BEA Rates by Month'!$A$3:$B$380,2,0)</f>
        <v>North Franklin School District</v>
      </c>
      <c r="D58" s="50">
        <v>16.600000000000001</v>
      </c>
      <c r="E58" s="50">
        <v>18.5</v>
      </c>
      <c r="F58" s="50">
        <v>16.777777777777779</v>
      </c>
      <c r="G58" s="50">
        <v>16.416666666666668</v>
      </c>
      <c r="H58" s="54"/>
    </row>
    <row r="59" spans="1:8" x14ac:dyDescent="0.25">
      <c r="A59" s="58" t="s">
        <v>772</v>
      </c>
      <c r="B59" s="52" t="s">
        <v>65</v>
      </c>
      <c r="C59" s="52" t="str">
        <f>VLOOKUP(A59,'SpEd BEA Rates by Month'!$A$3:$B$380,2,0)</f>
        <v>Star School District No. 054</v>
      </c>
      <c r="D59" s="53">
        <v>0</v>
      </c>
      <c r="E59" s="53">
        <v>0</v>
      </c>
      <c r="F59" s="53">
        <v>0</v>
      </c>
      <c r="G59" s="53">
        <v>0</v>
      </c>
      <c r="H59" s="54"/>
    </row>
    <row r="60" spans="1:8" x14ac:dyDescent="0.25">
      <c r="A60" s="57" t="s">
        <v>771</v>
      </c>
      <c r="B60" s="49" t="s">
        <v>65</v>
      </c>
      <c r="C60" s="49" t="str">
        <f>VLOOKUP(A60,'SpEd BEA Rates by Month'!$A$3:$B$380,2,0)</f>
        <v>Kahlotus School District</v>
      </c>
      <c r="D60" s="50">
        <v>0</v>
      </c>
      <c r="E60" s="50">
        <v>0</v>
      </c>
      <c r="F60" s="50">
        <v>0</v>
      </c>
      <c r="G60" s="50">
        <v>0</v>
      </c>
      <c r="H60" s="54"/>
    </row>
    <row r="61" spans="1:8" x14ac:dyDescent="0.25">
      <c r="A61" s="58" t="s">
        <v>766</v>
      </c>
      <c r="B61" s="52" t="s">
        <v>70</v>
      </c>
      <c r="C61" s="52" t="str">
        <f>VLOOKUP(A61,'SpEd BEA Rates by Month'!$A$3:$B$380,2,0)</f>
        <v>Pomeroy School District</v>
      </c>
      <c r="D61" s="53">
        <v>0.2</v>
      </c>
      <c r="E61" s="53">
        <v>1</v>
      </c>
      <c r="F61" s="53">
        <v>1.2222222222222223</v>
      </c>
      <c r="G61" s="53">
        <v>1.0833333333333333</v>
      </c>
      <c r="H61" s="54"/>
    </row>
    <row r="62" spans="1:8" x14ac:dyDescent="0.25">
      <c r="A62" s="57" t="s">
        <v>765</v>
      </c>
      <c r="B62" s="49" t="s">
        <v>72</v>
      </c>
      <c r="C62" s="49" t="str">
        <f>VLOOKUP(A62,'SpEd BEA Rates by Month'!$A$3:$B$380,2,0)</f>
        <v>Wahluke School District</v>
      </c>
      <c r="D62" s="50">
        <v>25.75</v>
      </c>
      <c r="E62" s="50">
        <v>21.333333333333332</v>
      </c>
      <c r="F62" s="50">
        <v>22.555555555555557</v>
      </c>
      <c r="G62" s="50">
        <v>22.75</v>
      </c>
      <c r="H62" s="54"/>
    </row>
    <row r="63" spans="1:8" x14ac:dyDescent="0.25">
      <c r="A63" s="58" t="s">
        <v>764</v>
      </c>
      <c r="B63" s="52" t="s">
        <v>72</v>
      </c>
      <c r="C63" s="52" t="str">
        <f>VLOOKUP(A63,'SpEd BEA Rates by Month'!$A$3:$B$380,2,0)</f>
        <v>Quincy School District</v>
      </c>
      <c r="D63" s="53">
        <v>21.583333333333332</v>
      </c>
      <c r="E63" s="53">
        <v>26.5</v>
      </c>
      <c r="F63" s="53">
        <v>27.111111111111111</v>
      </c>
      <c r="G63" s="53">
        <v>27</v>
      </c>
      <c r="H63" s="54"/>
    </row>
    <row r="64" spans="1:8" x14ac:dyDescent="0.25">
      <c r="A64" s="57" t="s">
        <v>763</v>
      </c>
      <c r="B64" s="49" t="s">
        <v>72</v>
      </c>
      <c r="C64" s="49" t="str">
        <f>VLOOKUP(A64,'SpEd BEA Rates by Month'!$A$3:$B$380,2,0)</f>
        <v>Warden School District</v>
      </c>
      <c r="D64" s="50">
        <v>3.5</v>
      </c>
      <c r="E64" s="50">
        <v>6.5</v>
      </c>
      <c r="F64" s="50">
        <v>6.7777777777777777</v>
      </c>
      <c r="G64" s="50">
        <v>6.416666666666667</v>
      </c>
      <c r="H64" s="54"/>
    </row>
    <row r="65" spans="1:8" x14ac:dyDescent="0.25">
      <c r="A65" s="58" t="s">
        <v>762</v>
      </c>
      <c r="B65" s="52" t="s">
        <v>72</v>
      </c>
      <c r="C65" s="52" t="str">
        <f>VLOOKUP(A65,'SpEd BEA Rates by Month'!$A$3:$B$380,2,0)</f>
        <v>Coulee-Hartline School District</v>
      </c>
      <c r="D65" s="53">
        <v>0.3</v>
      </c>
      <c r="E65" s="53">
        <v>0</v>
      </c>
      <c r="F65" s="53">
        <v>0</v>
      </c>
      <c r="G65" s="53">
        <v>0.25</v>
      </c>
      <c r="H65" s="54"/>
    </row>
    <row r="66" spans="1:8" x14ac:dyDescent="0.25">
      <c r="A66" s="57" t="s">
        <v>761</v>
      </c>
      <c r="B66" s="49" t="s">
        <v>72</v>
      </c>
      <c r="C66" s="49" t="str">
        <f>VLOOKUP(A66,'SpEd BEA Rates by Month'!$A$3:$B$380,2,0)</f>
        <v>Soap Lake School District</v>
      </c>
      <c r="D66" s="50">
        <v>2.75</v>
      </c>
      <c r="E66" s="50">
        <v>4.166666666666667</v>
      </c>
      <c r="F66" s="50">
        <v>4.1111111111111107</v>
      </c>
      <c r="G66" s="50">
        <v>3.8333333333333335</v>
      </c>
      <c r="H66" s="54"/>
    </row>
    <row r="67" spans="1:8" x14ac:dyDescent="0.25">
      <c r="A67" s="58" t="s">
        <v>760</v>
      </c>
      <c r="B67" s="52" t="s">
        <v>72</v>
      </c>
      <c r="C67" s="52" t="str">
        <f>VLOOKUP(A67,'SpEd BEA Rates by Month'!$A$3:$B$380,2,0)</f>
        <v>Royal School District</v>
      </c>
      <c r="D67" s="53">
        <v>8.5833333333333339</v>
      </c>
      <c r="E67" s="53">
        <v>12</v>
      </c>
      <c r="F67" s="53">
        <v>11.666666666666666</v>
      </c>
      <c r="G67" s="53">
        <v>11.25</v>
      </c>
      <c r="H67" s="54"/>
    </row>
    <row r="68" spans="1:8" x14ac:dyDescent="0.25">
      <c r="A68" s="57" t="s">
        <v>759</v>
      </c>
      <c r="B68" s="49" t="s">
        <v>72</v>
      </c>
      <c r="C68" s="49" t="str">
        <f>VLOOKUP(A68,'SpEd BEA Rates by Month'!$A$3:$B$380,2,0)</f>
        <v>Moses Lake School District</v>
      </c>
      <c r="D68" s="50">
        <v>92.75</v>
      </c>
      <c r="E68" s="50">
        <v>94.166666666666671</v>
      </c>
      <c r="F68" s="50">
        <v>90.222222222222229</v>
      </c>
      <c r="G68" s="50">
        <v>93.166666666666671</v>
      </c>
      <c r="H68" s="54"/>
    </row>
    <row r="69" spans="1:8" x14ac:dyDescent="0.25">
      <c r="A69" s="58" t="s">
        <v>758</v>
      </c>
      <c r="B69" s="52" t="s">
        <v>72</v>
      </c>
      <c r="C69" s="52" t="str">
        <f>VLOOKUP(A69,'SpEd BEA Rates by Month'!$A$3:$B$380,2,0)</f>
        <v>Ephrata School District</v>
      </c>
      <c r="D69" s="53">
        <v>16.333333333333332</v>
      </c>
      <c r="E69" s="53">
        <v>18.5</v>
      </c>
      <c r="F69" s="53">
        <v>19</v>
      </c>
      <c r="G69" s="53">
        <v>18.416666666666668</v>
      </c>
      <c r="H69" s="54"/>
    </row>
    <row r="70" spans="1:8" x14ac:dyDescent="0.25">
      <c r="A70" s="57" t="s">
        <v>757</v>
      </c>
      <c r="B70" s="49" t="s">
        <v>72</v>
      </c>
      <c r="C70" s="49" t="str">
        <f>VLOOKUP(A70,'SpEd BEA Rates by Month'!$A$3:$B$380,2,0)</f>
        <v>Wilson Creek School District</v>
      </c>
      <c r="D70" s="50">
        <v>0.75</v>
      </c>
      <c r="E70" s="50">
        <v>1</v>
      </c>
      <c r="F70" s="50">
        <v>1.2222222222222223</v>
      </c>
      <c r="G70" s="50">
        <v>0.91666666666666663</v>
      </c>
      <c r="H70" s="54"/>
    </row>
    <row r="71" spans="1:8" x14ac:dyDescent="0.25">
      <c r="A71" s="58" t="s">
        <v>756</v>
      </c>
      <c r="B71" s="52" t="s">
        <v>72</v>
      </c>
      <c r="C71" s="52" t="str">
        <f>VLOOKUP(A71,'SpEd BEA Rates by Month'!$A$3:$B$380,2,0)</f>
        <v>Grand Coulee Dam School District</v>
      </c>
      <c r="D71" s="53">
        <v>4.833333333333333</v>
      </c>
      <c r="E71" s="53">
        <v>7.833333333333333</v>
      </c>
      <c r="F71" s="53">
        <v>7.666666666666667</v>
      </c>
      <c r="G71" s="53">
        <v>7.333333333333333</v>
      </c>
      <c r="H71" s="54"/>
    </row>
    <row r="72" spans="1:8" x14ac:dyDescent="0.25">
      <c r="A72" s="57" t="s">
        <v>753</v>
      </c>
      <c r="B72" s="49" t="s">
        <v>83</v>
      </c>
      <c r="C72" s="49" t="str">
        <f>VLOOKUP(A72,'SpEd BEA Rates by Month'!$A$3:$B$380,2,0)</f>
        <v>Aberdeen School District</v>
      </c>
      <c r="D72" s="50">
        <v>19.666666666666668</v>
      </c>
      <c r="E72" s="50">
        <v>18.166666666666668</v>
      </c>
      <c r="F72" s="50">
        <v>17.777777777777779</v>
      </c>
      <c r="G72" s="50">
        <v>18.833333333333332</v>
      </c>
      <c r="H72" s="54"/>
    </row>
    <row r="73" spans="1:8" x14ac:dyDescent="0.25">
      <c r="A73" s="58" t="s">
        <v>752</v>
      </c>
      <c r="B73" s="52" t="s">
        <v>83</v>
      </c>
      <c r="C73" s="52" t="str">
        <f>VLOOKUP(A73,'SpEd BEA Rates by Month'!$A$3:$B$380,2,0)</f>
        <v>Hoquiam School District</v>
      </c>
      <c r="D73" s="53">
        <v>13.333333333333334</v>
      </c>
      <c r="E73" s="53">
        <v>12.166666666666666</v>
      </c>
      <c r="F73" s="53">
        <v>11.333333333333334</v>
      </c>
      <c r="G73" s="53">
        <v>12</v>
      </c>
      <c r="H73" s="54"/>
    </row>
    <row r="74" spans="1:8" x14ac:dyDescent="0.25">
      <c r="A74" s="57" t="s">
        <v>751</v>
      </c>
      <c r="B74" s="49" t="s">
        <v>83</v>
      </c>
      <c r="C74" s="49" t="str">
        <f>VLOOKUP(A74,'SpEd BEA Rates by Month'!$A$3:$B$380,2,0)</f>
        <v>North Beach School District</v>
      </c>
      <c r="D74" s="50">
        <v>2.9166666666666665</v>
      </c>
      <c r="E74" s="50">
        <v>2.5</v>
      </c>
      <c r="F74" s="50">
        <v>2.1111111111111112</v>
      </c>
      <c r="G74" s="50">
        <v>2.1666666666666665</v>
      </c>
      <c r="H74" s="54"/>
    </row>
    <row r="75" spans="1:8" x14ac:dyDescent="0.25">
      <c r="A75" s="58" t="s">
        <v>750</v>
      </c>
      <c r="B75" s="52" t="s">
        <v>83</v>
      </c>
      <c r="C75" s="52" t="str">
        <f>VLOOKUP(A75,'SpEd BEA Rates by Month'!$A$3:$B$380,2,0)</f>
        <v>McCleary School District</v>
      </c>
      <c r="D75" s="53">
        <v>8.0833333333333339</v>
      </c>
      <c r="E75" s="53">
        <v>7.5</v>
      </c>
      <c r="F75" s="53">
        <v>7.333333333333333</v>
      </c>
      <c r="G75" s="53">
        <v>7.75</v>
      </c>
      <c r="H75" s="54"/>
    </row>
    <row r="76" spans="1:8" x14ac:dyDescent="0.25">
      <c r="A76" s="57" t="s">
        <v>749</v>
      </c>
      <c r="B76" s="49" t="s">
        <v>83</v>
      </c>
      <c r="C76" s="49" t="str">
        <f>VLOOKUP(A76,'SpEd BEA Rates by Month'!$A$3:$B$380,2,0)</f>
        <v>Montesano School District</v>
      </c>
      <c r="D76" s="50">
        <v>9.75</v>
      </c>
      <c r="E76" s="50">
        <v>7.166666666666667</v>
      </c>
      <c r="F76" s="50">
        <v>7.2222222222222223</v>
      </c>
      <c r="G76" s="50">
        <v>8.1666666666666661</v>
      </c>
      <c r="H76" s="54"/>
    </row>
    <row r="77" spans="1:8" x14ac:dyDescent="0.25">
      <c r="A77" s="58" t="s">
        <v>748</v>
      </c>
      <c r="B77" s="52" t="s">
        <v>83</v>
      </c>
      <c r="C77" s="52" t="str">
        <f>VLOOKUP(A77,'SpEd BEA Rates by Month'!$A$3:$B$380,2,0)</f>
        <v>Elma School District</v>
      </c>
      <c r="D77" s="53">
        <v>4.666666666666667</v>
      </c>
      <c r="E77" s="53">
        <v>7.666666666666667</v>
      </c>
      <c r="F77" s="53">
        <v>7.2222222222222223</v>
      </c>
      <c r="G77" s="53">
        <v>7</v>
      </c>
      <c r="H77" s="54"/>
    </row>
    <row r="78" spans="1:8" x14ac:dyDescent="0.25">
      <c r="A78" s="57" t="s">
        <v>747</v>
      </c>
      <c r="B78" s="49" t="s">
        <v>83</v>
      </c>
      <c r="C78" s="49" t="str">
        <f>VLOOKUP(A78,'SpEd BEA Rates by Month'!$A$3:$B$380,2,0)</f>
        <v>Taholah School District</v>
      </c>
      <c r="D78" s="50">
        <v>1.9166666666666667</v>
      </c>
      <c r="E78" s="50">
        <v>1</v>
      </c>
      <c r="F78" s="50">
        <v>1.8888888888888888</v>
      </c>
      <c r="G78" s="50">
        <v>2</v>
      </c>
      <c r="H78" s="54"/>
    </row>
    <row r="79" spans="1:8" x14ac:dyDescent="0.25">
      <c r="A79" s="58" t="s">
        <v>746</v>
      </c>
      <c r="B79" s="52" t="s">
        <v>83</v>
      </c>
      <c r="C79" s="52" t="str">
        <f>VLOOKUP(A79,'SpEd BEA Rates by Month'!$A$3:$B$380,2,0)</f>
        <v>Lake Quinault School District</v>
      </c>
      <c r="D79" s="53">
        <v>0.25</v>
      </c>
      <c r="E79" s="53">
        <v>0</v>
      </c>
      <c r="F79" s="53">
        <v>0</v>
      </c>
      <c r="G79" s="53">
        <v>0.25</v>
      </c>
      <c r="H79" s="54"/>
    </row>
    <row r="80" spans="1:8" x14ac:dyDescent="0.25">
      <c r="A80" s="57" t="s">
        <v>745</v>
      </c>
      <c r="B80" s="49" t="s">
        <v>83</v>
      </c>
      <c r="C80" s="49" t="str">
        <f>VLOOKUP(A80,'SpEd BEA Rates by Month'!$A$3:$B$380,2,0)</f>
        <v>Cosmopolis School District</v>
      </c>
      <c r="D80" s="50">
        <v>2</v>
      </c>
      <c r="E80" s="50">
        <v>1</v>
      </c>
      <c r="F80" s="50">
        <v>0.88888888888888884</v>
      </c>
      <c r="G80" s="50">
        <v>1.1666666666666667</v>
      </c>
      <c r="H80" s="54"/>
    </row>
    <row r="81" spans="1:8" x14ac:dyDescent="0.25">
      <c r="A81" s="58" t="s">
        <v>744</v>
      </c>
      <c r="B81" s="52" t="s">
        <v>83</v>
      </c>
      <c r="C81" s="52" t="str">
        <f>VLOOKUP(A81,'SpEd BEA Rates by Month'!$A$3:$B$380,2,0)</f>
        <v>Satsop School District</v>
      </c>
      <c r="D81" s="53">
        <v>1.0833333333333333</v>
      </c>
      <c r="E81" s="53">
        <v>1.6666666666666667</v>
      </c>
      <c r="F81" s="53">
        <v>1.4444444444444444</v>
      </c>
      <c r="G81" s="53">
        <v>1.4166666666666667</v>
      </c>
      <c r="H81" s="54"/>
    </row>
    <row r="82" spans="1:8" x14ac:dyDescent="0.25">
      <c r="A82" s="57" t="s">
        <v>743</v>
      </c>
      <c r="B82" s="49" t="s">
        <v>83</v>
      </c>
      <c r="C82" s="49" t="str">
        <f>VLOOKUP(A82,'SpEd BEA Rates by Month'!$A$3:$B$380,2,0)</f>
        <v>Wishkah Valley School District</v>
      </c>
      <c r="D82" s="50">
        <v>0.33333333333333331</v>
      </c>
      <c r="E82" s="50">
        <v>0</v>
      </c>
      <c r="F82" s="50">
        <v>0</v>
      </c>
      <c r="G82" s="50">
        <v>0</v>
      </c>
      <c r="H82" s="54"/>
    </row>
    <row r="83" spans="1:8" x14ac:dyDescent="0.25">
      <c r="A83" s="58" t="s">
        <v>742</v>
      </c>
      <c r="B83" s="52" t="s">
        <v>83</v>
      </c>
      <c r="C83" s="52" t="str">
        <f>VLOOKUP(A83,'SpEd BEA Rates by Month'!$A$3:$B$380,2,0)</f>
        <v>Ocosta School District</v>
      </c>
      <c r="D83" s="53">
        <v>2.3333333333333335</v>
      </c>
      <c r="E83" s="53">
        <v>2.3333333333333335</v>
      </c>
      <c r="F83" s="53">
        <v>2.7777777777777777</v>
      </c>
      <c r="G83" s="53">
        <v>3</v>
      </c>
      <c r="H83" s="54"/>
    </row>
    <row r="84" spans="1:8" x14ac:dyDescent="0.25">
      <c r="A84" s="57" t="s">
        <v>741</v>
      </c>
      <c r="B84" s="49" t="s">
        <v>83</v>
      </c>
      <c r="C84" s="49" t="str">
        <f>VLOOKUP(A84,'SpEd BEA Rates by Month'!$A$3:$B$380,2,0)</f>
        <v>Oakville School District</v>
      </c>
      <c r="D84" s="50">
        <v>4.083333333333333</v>
      </c>
      <c r="E84" s="50">
        <v>5.333333333333333</v>
      </c>
      <c r="F84" s="50">
        <v>5</v>
      </c>
      <c r="G84" s="50">
        <v>5.083333333333333</v>
      </c>
      <c r="H84" s="54"/>
    </row>
    <row r="85" spans="1:8" x14ac:dyDescent="0.25">
      <c r="A85" s="58" t="s">
        <v>738</v>
      </c>
      <c r="B85" s="52" t="s">
        <v>97</v>
      </c>
      <c r="C85" s="52" t="str">
        <f>VLOOKUP(A85,'SpEd BEA Rates by Month'!$A$3:$B$380,2,0)</f>
        <v>Oak Harbor School District</v>
      </c>
      <c r="D85" s="53">
        <v>95.916666666666671</v>
      </c>
      <c r="E85" s="53">
        <v>101.16666666666667</v>
      </c>
      <c r="F85" s="53">
        <v>100.55555555555556</v>
      </c>
      <c r="G85" s="53">
        <v>100.5</v>
      </c>
      <c r="H85" s="54"/>
    </row>
    <row r="86" spans="1:8" x14ac:dyDescent="0.25">
      <c r="A86" s="57" t="s">
        <v>737</v>
      </c>
      <c r="B86" s="49" t="s">
        <v>97</v>
      </c>
      <c r="C86" s="49" t="str">
        <f>VLOOKUP(A86,'SpEd BEA Rates by Month'!$A$3:$B$380,2,0)</f>
        <v>Coupeville School District</v>
      </c>
      <c r="D86" s="50">
        <v>2.9166666666666665</v>
      </c>
      <c r="E86" s="50">
        <v>4.333333333333333</v>
      </c>
      <c r="F86" s="50">
        <v>5.333333333333333</v>
      </c>
      <c r="G86" s="50">
        <v>4.666666666666667</v>
      </c>
      <c r="H86" s="54"/>
    </row>
    <row r="87" spans="1:8" x14ac:dyDescent="0.25">
      <c r="A87" s="58" t="s">
        <v>736</v>
      </c>
      <c r="B87" s="52" t="s">
        <v>97</v>
      </c>
      <c r="C87" s="52" t="str">
        <f>VLOOKUP(A87,'SpEd BEA Rates by Month'!$A$3:$B$380,2,0)</f>
        <v>South Whidbey School District</v>
      </c>
      <c r="D87" s="53">
        <v>8.4166666666666661</v>
      </c>
      <c r="E87" s="53">
        <v>6.833333333333333</v>
      </c>
      <c r="F87" s="53">
        <v>7.1111111111111107</v>
      </c>
      <c r="G87" s="53">
        <v>6.916666666666667</v>
      </c>
      <c r="H87" s="54"/>
    </row>
    <row r="88" spans="1:8" x14ac:dyDescent="0.25">
      <c r="A88" s="57" t="s">
        <v>735</v>
      </c>
      <c r="B88" s="49" t="s">
        <v>101</v>
      </c>
      <c r="C88" s="49" t="str">
        <f>VLOOKUP(A88,'SpEd BEA Rates by Month'!$A$3:$B$380,2,0)</f>
        <v>Queets-Clearwater School District</v>
      </c>
      <c r="D88" s="50">
        <v>0</v>
      </c>
      <c r="E88" s="50">
        <v>0</v>
      </c>
      <c r="F88" s="50">
        <v>0</v>
      </c>
      <c r="G88" s="50">
        <v>0</v>
      </c>
      <c r="H88" s="54"/>
    </row>
    <row r="89" spans="1:8" x14ac:dyDescent="0.25">
      <c r="A89" s="58" t="s">
        <v>734</v>
      </c>
      <c r="B89" s="52" t="s">
        <v>101</v>
      </c>
      <c r="C89" s="52" t="str">
        <f>VLOOKUP(A89,'SpEd BEA Rates by Month'!$A$3:$B$380,2,0)</f>
        <v>Brinnon School District</v>
      </c>
      <c r="D89" s="53">
        <v>0.16666666666666666</v>
      </c>
      <c r="E89" s="53">
        <v>0.16666666666666666</v>
      </c>
      <c r="F89" s="53">
        <v>0.66666666666666663</v>
      </c>
      <c r="G89" s="53">
        <v>0.5</v>
      </c>
      <c r="H89" s="54"/>
    </row>
    <row r="90" spans="1:8" x14ac:dyDescent="0.25">
      <c r="A90" s="57" t="s">
        <v>733</v>
      </c>
      <c r="B90" s="49" t="s">
        <v>101</v>
      </c>
      <c r="C90" s="49" t="str">
        <f>VLOOKUP(A90,'SpEd BEA Rates by Month'!$A$3:$B$380,2,0)</f>
        <v>Quilcene School District</v>
      </c>
      <c r="D90" s="50">
        <v>0</v>
      </c>
      <c r="E90" s="50">
        <v>0</v>
      </c>
      <c r="F90" s="50">
        <v>0.22222222222222221</v>
      </c>
      <c r="G90" s="50">
        <v>0.16666666666666666</v>
      </c>
      <c r="H90" s="54"/>
    </row>
    <row r="91" spans="1:8" x14ac:dyDescent="0.25">
      <c r="A91" s="58" t="s">
        <v>732</v>
      </c>
      <c r="B91" s="52" t="s">
        <v>101</v>
      </c>
      <c r="C91" s="52" t="str">
        <f>VLOOKUP(A91,'SpEd BEA Rates by Month'!$A$3:$B$380,2,0)</f>
        <v>Chimacum School District</v>
      </c>
      <c r="D91" s="53">
        <v>1.75</v>
      </c>
      <c r="E91" s="53">
        <v>5</v>
      </c>
      <c r="F91" s="53">
        <v>5.4444444444444446</v>
      </c>
      <c r="G91" s="53">
        <v>4.75</v>
      </c>
      <c r="H91" s="54"/>
    </row>
    <row r="92" spans="1:8" x14ac:dyDescent="0.25">
      <c r="A92" s="57" t="s">
        <v>731</v>
      </c>
      <c r="B92" s="49" t="s">
        <v>101</v>
      </c>
      <c r="C92" s="49" t="str">
        <f>VLOOKUP(A92,'SpEd BEA Rates by Month'!$A$3:$B$380,2,0)</f>
        <v>Port Townsend School District</v>
      </c>
      <c r="D92" s="50">
        <v>5.916666666666667</v>
      </c>
      <c r="E92" s="50">
        <v>5.666666666666667</v>
      </c>
      <c r="F92" s="50">
        <v>6</v>
      </c>
      <c r="G92" s="50">
        <v>5.666666666666667</v>
      </c>
      <c r="H92" s="54"/>
    </row>
    <row r="93" spans="1:8" x14ac:dyDescent="0.25">
      <c r="A93" s="58" t="s">
        <v>730</v>
      </c>
      <c r="B93" s="52" t="s">
        <v>107</v>
      </c>
      <c r="C93" s="52" t="str">
        <f>VLOOKUP(A93,'SpEd BEA Rates by Month'!$A$3:$B$380,2,0)</f>
        <v>Seattle Public Schools</v>
      </c>
      <c r="D93" s="53">
        <v>683.08333333333337</v>
      </c>
      <c r="E93" s="53">
        <v>700.83333333333337</v>
      </c>
      <c r="F93" s="53">
        <v>710.66666666666663</v>
      </c>
      <c r="G93" s="53">
        <v>708.58333333333337</v>
      </c>
      <c r="H93" s="54"/>
    </row>
    <row r="94" spans="1:8" x14ac:dyDescent="0.25">
      <c r="A94" s="57" t="s">
        <v>729</v>
      </c>
      <c r="B94" s="49" t="s">
        <v>107</v>
      </c>
      <c r="C94" s="49" t="str">
        <f>VLOOKUP(A94,'SpEd BEA Rates by Month'!$A$3:$B$380,2,0)</f>
        <v>Federal Way School District</v>
      </c>
      <c r="D94" s="50">
        <v>161</v>
      </c>
      <c r="E94" s="50">
        <v>216.83333333333334</v>
      </c>
      <c r="F94" s="50">
        <v>222.11111111111111</v>
      </c>
      <c r="G94" s="50">
        <v>210.91666666666666</v>
      </c>
      <c r="H94" s="54"/>
    </row>
    <row r="95" spans="1:8" x14ac:dyDescent="0.25">
      <c r="A95" s="58" t="s">
        <v>728</v>
      </c>
      <c r="B95" s="52" t="s">
        <v>107</v>
      </c>
      <c r="C95" s="52" t="str">
        <f>VLOOKUP(A95,'SpEd BEA Rates by Month'!$A$3:$B$380,2,0)</f>
        <v>Enumclaw School District</v>
      </c>
      <c r="D95" s="53">
        <v>34.916666666666664</v>
      </c>
      <c r="E95" s="53">
        <v>45.833333333333336</v>
      </c>
      <c r="F95" s="53">
        <v>47.333333333333336</v>
      </c>
      <c r="G95" s="53">
        <v>46.416666666666664</v>
      </c>
      <c r="H95" s="54"/>
    </row>
    <row r="96" spans="1:8" x14ac:dyDescent="0.25">
      <c r="A96" s="57" t="s">
        <v>727</v>
      </c>
      <c r="B96" s="49" t="s">
        <v>107</v>
      </c>
      <c r="C96" s="49" t="str">
        <f>VLOOKUP(A96,'SpEd BEA Rates by Month'!$A$3:$B$380,2,0)</f>
        <v>Mercer Island School District</v>
      </c>
      <c r="D96" s="50">
        <v>23.916666666666668</v>
      </c>
      <c r="E96" s="50">
        <v>26</v>
      </c>
      <c r="F96" s="50">
        <v>27.666666666666668</v>
      </c>
      <c r="G96" s="50">
        <v>26.916666666666668</v>
      </c>
      <c r="H96" s="54"/>
    </row>
    <row r="97" spans="1:8" x14ac:dyDescent="0.25">
      <c r="A97" s="58" t="s">
        <v>726</v>
      </c>
      <c r="B97" s="52" t="s">
        <v>107</v>
      </c>
      <c r="C97" s="52" t="str">
        <f>VLOOKUP(A97,'SpEd BEA Rates by Month'!$A$3:$B$380,2,0)</f>
        <v>Highline School District</v>
      </c>
      <c r="D97" s="53">
        <v>145.66666666666666</v>
      </c>
      <c r="E97" s="53">
        <v>163.16666666666666</v>
      </c>
      <c r="F97" s="53">
        <v>166.11111111111111</v>
      </c>
      <c r="G97" s="53">
        <v>161.75</v>
      </c>
      <c r="H97" s="54"/>
    </row>
    <row r="98" spans="1:8" x14ac:dyDescent="0.25">
      <c r="A98" s="57" t="s">
        <v>725</v>
      </c>
      <c r="B98" s="49" t="s">
        <v>107</v>
      </c>
      <c r="C98" s="49" t="str">
        <f>VLOOKUP(A98,'SpEd BEA Rates by Month'!$A$3:$B$380,2,0)</f>
        <v>Vashon Island School District</v>
      </c>
      <c r="D98" s="50">
        <v>6.25</v>
      </c>
      <c r="E98" s="50">
        <v>7.333333333333333</v>
      </c>
      <c r="F98" s="50">
        <v>8.1111111111111107</v>
      </c>
      <c r="G98" s="50">
        <v>8</v>
      </c>
      <c r="H98" s="54"/>
    </row>
    <row r="99" spans="1:8" x14ac:dyDescent="0.25">
      <c r="A99" s="58" t="s">
        <v>724</v>
      </c>
      <c r="B99" s="52" t="s">
        <v>107</v>
      </c>
      <c r="C99" s="52" t="str">
        <f>VLOOKUP(A99,'SpEd BEA Rates by Month'!$A$3:$B$380,2,0)</f>
        <v>Renton School District</v>
      </c>
      <c r="D99" s="53">
        <v>134.58333333333334</v>
      </c>
      <c r="E99" s="53">
        <v>144</v>
      </c>
      <c r="F99" s="53">
        <v>151.66666666666666</v>
      </c>
      <c r="G99" s="53">
        <v>148.08333333333334</v>
      </c>
      <c r="H99" s="54"/>
    </row>
    <row r="100" spans="1:8" x14ac:dyDescent="0.25">
      <c r="A100" s="57" t="s">
        <v>723</v>
      </c>
      <c r="B100" s="49" t="s">
        <v>107</v>
      </c>
      <c r="C100" s="49" t="str">
        <f>VLOOKUP(A100,'SpEd BEA Rates by Month'!$A$3:$B$380,2,0)</f>
        <v>Skykomish School District</v>
      </c>
      <c r="D100" s="50">
        <v>0</v>
      </c>
      <c r="E100" s="50">
        <v>0</v>
      </c>
      <c r="F100" s="50">
        <v>0</v>
      </c>
      <c r="G100" s="50">
        <v>0</v>
      </c>
      <c r="H100" s="54"/>
    </row>
    <row r="101" spans="1:8" x14ac:dyDescent="0.25">
      <c r="A101" s="58" t="s">
        <v>722</v>
      </c>
      <c r="B101" s="52" t="s">
        <v>107</v>
      </c>
      <c r="C101" s="52" t="str">
        <f>VLOOKUP(A101,'SpEd BEA Rates by Month'!$A$3:$B$380,2,0)</f>
        <v>Bellevue School District</v>
      </c>
      <c r="D101" s="53">
        <v>174.91666666666666</v>
      </c>
      <c r="E101" s="53">
        <v>179.16666666666666</v>
      </c>
      <c r="F101" s="53">
        <v>179.33333333333334</v>
      </c>
      <c r="G101" s="53">
        <v>182.25</v>
      </c>
      <c r="H101" s="54"/>
    </row>
    <row r="102" spans="1:8" x14ac:dyDescent="0.25">
      <c r="A102" s="57" t="s">
        <v>721</v>
      </c>
      <c r="B102" s="49" t="s">
        <v>107</v>
      </c>
      <c r="C102" s="49" t="str">
        <f>VLOOKUP(A102,'SpEd BEA Rates by Month'!$A$3:$B$380,2,0)</f>
        <v>Tukwila School District</v>
      </c>
      <c r="D102" s="50">
        <v>17.833333333333332</v>
      </c>
      <c r="E102" s="50">
        <v>24.5</v>
      </c>
      <c r="F102" s="50">
        <v>23.888888888888889</v>
      </c>
      <c r="G102" s="50">
        <v>23.75</v>
      </c>
      <c r="H102" s="54"/>
    </row>
    <row r="103" spans="1:8" x14ac:dyDescent="0.25">
      <c r="A103" s="58" t="s">
        <v>720</v>
      </c>
      <c r="B103" s="52" t="s">
        <v>107</v>
      </c>
      <c r="C103" s="52" t="str">
        <f>VLOOKUP(A103,'SpEd BEA Rates by Month'!$A$3:$B$380,2,0)</f>
        <v>Riverview School District</v>
      </c>
      <c r="D103" s="53">
        <v>18.75</v>
      </c>
      <c r="E103" s="53">
        <v>23.5</v>
      </c>
      <c r="F103" s="53">
        <v>25.888888888888889</v>
      </c>
      <c r="G103" s="53">
        <v>24.25</v>
      </c>
      <c r="H103" s="54"/>
    </row>
    <row r="104" spans="1:8" x14ac:dyDescent="0.25">
      <c r="A104" s="57" t="s">
        <v>719</v>
      </c>
      <c r="B104" s="49" t="s">
        <v>107</v>
      </c>
      <c r="C104" s="49" t="str">
        <f>VLOOKUP(A104,'SpEd BEA Rates by Month'!$A$3:$B$380,2,0)</f>
        <v>Auburn School District</v>
      </c>
      <c r="D104" s="50">
        <v>116.83333333333333</v>
      </c>
      <c r="E104" s="50">
        <v>124.16666666666666</v>
      </c>
      <c r="F104" s="50">
        <v>129.66666666666669</v>
      </c>
      <c r="G104" s="50">
        <v>122</v>
      </c>
      <c r="H104" s="54"/>
    </row>
    <row r="105" spans="1:8" x14ac:dyDescent="0.25">
      <c r="A105" s="58" t="s">
        <v>718</v>
      </c>
      <c r="B105" s="52" t="s">
        <v>107</v>
      </c>
      <c r="C105" s="52" t="str">
        <f>VLOOKUP(A105,'SpEd BEA Rates by Month'!$A$3:$B$380,2,0)</f>
        <v>Tahoma School District</v>
      </c>
      <c r="D105" s="53">
        <v>63.5</v>
      </c>
      <c r="E105" s="53">
        <v>72.166666666666671</v>
      </c>
      <c r="F105" s="53">
        <v>74</v>
      </c>
      <c r="G105" s="53">
        <v>72.333333333333329</v>
      </c>
      <c r="H105" s="54"/>
    </row>
    <row r="106" spans="1:8" x14ac:dyDescent="0.25">
      <c r="A106" s="57" t="s">
        <v>717</v>
      </c>
      <c r="B106" s="49" t="s">
        <v>107</v>
      </c>
      <c r="C106" s="49" t="str">
        <f>VLOOKUP(A106,'SpEd BEA Rates by Month'!$A$3:$B$380,2,0)</f>
        <v>Snoqualmie Valley School District</v>
      </c>
      <c r="D106" s="50">
        <v>86.583333333333329</v>
      </c>
      <c r="E106" s="50">
        <v>95.833333333333329</v>
      </c>
      <c r="F106" s="50">
        <v>96.666666666666671</v>
      </c>
      <c r="G106" s="50">
        <v>94.083333333333329</v>
      </c>
      <c r="H106" s="54"/>
    </row>
    <row r="107" spans="1:8" x14ac:dyDescent="0.25">
      <c r="A107" s="58" t="s">
        <v>716</v>
      </c>
      <c r="B107" s="52" t="s">
        <v>107</v>
      </c>
      <c r="C107" s="52" t="str">
        <f>VLOOKUP(A107,'SpEd BEA Rates by Month'!$A$3:$B$380,2,0)</f>
        <v>Issaquah School District</v>
      </c>
      <c r="D107" s="53">
        <v>156.66666666666666</v>
      </c>
      <c r="E107" s="53">
        <v>173.33333333333334</v>
      </c>
      <c r="F107" s="53">
        <v>173.11111111111111</v>
      </c>
      <c r="G107" s="53">
        <v>173.41666666666666</v>
      </c>
      <c r="H107" s="54"/>
    </row>
    <row r="108" spans="1:8" x14ac:dyDescent="0.25">
      <c r="A108" s="57" t="s">
        <v>715</v>
      </c>
      <c r="B108" s="49" t="s">
        <v>107</v>
      </c>
      <c r="C108" s="49" t="str">
        <f>VLOOKUP(A108,'SpEd BEA Rates by Month'!$A$3:$B$380,2,0)</f>
        <v>Shoreline School District</v>
      </c>
      <c r="D108" s="50">
        <v>106.41666666666667</v>
      </c>
      <c r="E108" s="50">
        <v>111.16666666666667</v>
      </c>
      <c r="F108" s="50">
        <v>113.55555555555556</v>
      </c>
      <c r="G108" s="50">
        <v>110.83333333333333</v>
      </c>
      <c r="H108" s="54"/>
    </row>
    <row r="109" spans="1:8" x14ac:dyDescent="0.25">
      <c r="A109" s="58" t="s">
        <v>714</v>
      </c>
      <c r="B109" s="52" t="s">
        <v>107</v>
      </c>
      <c r="C109" s="52" t="str">
        <f>VLOOKUP(A109,'SpEd BEA Rates by Month'!$A$3:$B$380,2,0)</f>
        <v>Lake Washington School District</v>
      </c>
      <c r="D109" s="53">
        <v>299.08333333333331</v>
      </c>
      <c r="E109" s="53">
        <v>293.83333333333331</v>
      </c>
      <c r="F109" s="53">
        <v>294</v>
      </c>
      <c r="G109" s="53">
        <v>296.66666666666669</v>
      </c>
      <c r="H109" s="54"/>
    </row>
    <row r="110" spans="1:8" x14ac:dyDescent="0.25">
      <c r="A110" s="57" t="s">
        <v>713</v>
      </c>
      <c r="B110" s="49" t="s">
        <v>107</v>
      </c>
      <c r="C110" s="49" t="str">
        <f>VLOOKUP(A110,'SpEd BEA Rates by Month'!$A$3:$B$380,2,0)</f>
        <v>Kent School District</v>
      </c>
      <c r="D110" s="50">
        <v>209.66666666666666</v>
      </c>
      <c r="E110" s="50">
        <v>232.16666666666666</v>
      </c>
      <c r="F110" s="50">
        <v>241.66666666666666</v>
      </c>
      <c r="G110" s="50">
        <v>236.91666666666666</v>
      </c>
      <c r="H110" s="54"/>
    </row>
    <row r="111" spans="1:8" x14ac:dyDescent="0.25">
      <c r="A111" s="58" t="s">
        <v>712</v>
      </c>
      <c r="B111" s="52" t="s">
        <v>107</v>
      </c>
      <c r="C111" s="52" t="str">
        <f>VLOOKUP(A111,'SpEd BEA Rates by Month'!$A$3:$B$380,2,0)</f>
        <v>Northshore School District</v>
      </c>
      <c r="D111" s="53">
        <v>218.21666666666667</v>
      </c>
      <c r="E111" s="53">
        <v>235.5</v>
      </c>
      <c r="F111" s="53">
        <v>240.44444444444446</v>
      </c>
      <c r="G111" s="53">
        <v>122</v>
      </c>
      <c r="H111" s="54"/>
    </row>
    <row r="112" spans="1:8" x14ac:dyDescent="0.25">
      <c r="A112" s="57" t="s">
        <v>707</v>
      </c>
      <c r="B112" s="49" t="s">
        <v>107</v>
      </c>
      <c r="C112" s="49" t="str">
        <f>VLOOKUP(A112,'SpEd BEA Rates by Month'!$A$3:$B$380,2,0)</f>
        <v>Muckleshoot Indian Tribe</v>
      </c>
      <c r="D112" s="50">
        <v>15.916666666666666</v>
      </c>
      <c r="E112" s="50">
        <v>10</v>
      </c>
      <c r="F112" s="50">
        <v>4.5555555555555554</v>
      </c>
      <c r="G112" s="50">
        <v>16.166666666666668</v>
      </c>
      <c r="H112" s="54"/>
    </row>
    <row r="113" spans="1:8" x14ac:dyDescent="0.25">
      <c r="A113" s="58" t="s">
        <v>671</v>
      </c>
      <c r="B113" s="52" t="s">
        <v>127</v>
      </c>
      <c r="C113" s="52" t="str">
        <f>VLOOKUP(A113,'SpEd BEA Rates by Month'!$A$3:$B$380,2,0)</f>
        <v>Bremerton School District</v>
      </c>
      <c r="D113" s="53">
        <v>68.833333333333329</v>
      </c>
      <c r="E113" s="53">
        <v>78</v>
      </c>
      <c r="F113" s="53">
        <v>79.111111111111114</v>
      </c>
      <c r="G113" s="53">
        <v>77.083333333333329</v>
      </c>
      <c r="H113" s="54"/>
    </row>
    <row r="114" spans="1:8" x14ac:dyDescent="0.25">
      <c r="A114" s="57" t="s">
        <v>670</v>
      </c>
      <c r="B114" s="49" t="s">
        <v>127</v>
      </c>
      <c r="C114" s="49" t="str">
        <f>VLOOKUP(A114,'SpEd BEA Rates by Month'!$A$3:$B$380,2,0)</f>
        <v>Bainbridge Island School District</v>
      </c>
      <c r="D114" s="50">
        <v>9.5</v>
      </c>
      <c r="E114" s="50">
        <v>7.5</v>
      </c>
      <c r="F114" s="50">
        <v>8.5555555555555554</v>
      </c>
      <c r="G114" s="50">
        <v>8.5833333333333339</v>
      </c>
      <c r="H114" s="54"/>
    </row>
    <row r="115" spans="1:8" x14ac:dyDescent="0.25">
      <c r="A115" s="58" t="s">
        <v>669</v>
      </c>
      <c r="B115" s="52" t="s">
        <v>127</v>
      </c>
      <c r="C115" s="52" t="str">
        <f>VLOOKUP(A115,'SpEd BEA Rates by Month'!$A$3:$B$380,2,0)</f>
        <v>North Kitsap School District</v>
      </c>
      <c r="D115" s="53">
        <v>47.583333333333336</v>
      </c>
      <c r="E115" s="53">
        <v>42.666666666666664</v>
      </c>
      <c r="F115" s="53">
        <v>38.222222222222221</v>
      </c>
      <c r="G115" s="53">
        <v>40.916666666666664</v>
      </c>
      <c r="H115" s="54"/>
    </row>
    <row r="116" spans="1:8" x14ac:dyDescent="0.25">
      <c r="A116" s="57" t="s">
        <v>668</v>
      </c>
      <c r="B116" s="49" t="s">
        <v>127</v>
      </c>
      <c r="C116" s="49" t="str">
        <f>VLOOKUP(A116,'SpEd BEA Rates by Month'!$A$3:$B$380,2,0)</f>
        <v>Central Kitsap School District</v>
      </c>
      <c r="D116" s="50">
        <v>107.66666666666667</v>
      </c>
      <c r="E116" s="50">
        <v>118.5</v>
      </c>
      <c r="F116" s="50">
        <v>121.33333333333333</v>
      </c>
      <c r="G116" s="50">
        <v>120</v>
      </c>
      <c r="H116" s="54"/>
    </row>
    <row r="117" spans="1:8" x14ac:dyDescent="0.25">
      <c r="A117" s="58" t="s">
        <v>667</v>
      </c>
      <c r="B117" s="52" t="s">
        <v>127</v>
      </c>
      <c r="C117" s="52" t="str">
        <f>VLOOKUP(A117,'SpEd BEA Rates by Month'!$A$3:$B$380,2,0)</f>
        <v>South Kitsap School District</v>
      </c>
      <c r="D117" s="53">
        <v>85.333333333333329</v>
      </c>
      <c r="E117" s="53">
        <v>106.5</v>
      </c>
      <c r="F117" s="53">
        <v>98.333333333333329</v>
      </c>
      <c r="G117" s="53">
        <v>104</v>
      </c>
      <c r="H117" s="54"/>
    </row>
    <row r="118" spans="1:8" x14ac:dyDescent="0.25">
      <c r="A118" s="57" t="s">
        <v>658</v>
      </c>
      <c r="B118" s="49" t="s">
        <v>133</v>
      </c>
      <c r="C118" s="49" t="str">
        <f>VLOOKUP(A118,'SpEd BEA Rates by Month'!$A$3:$B$380,2,0)</f>
        <v>Damman School District</v>
      </c>
      <c r="D118" s="50">
        <v>0</v>
      </c>
      <c r="E118" s="50">
        <v>0</v>
      </c>
      <c r="F118" s="50">
        <v>0</v>
      </c>
      <c r="G118" s="50">
        <v>0</v>
      </c>
      <c r="H118" s="54"/>
    </row>
    <row r="119" spans="1:8" x14ac:dyDescent="0.25">
      <c r="A119" s="58" t="s">
        <v>657</v>
      </c>
      <c r="B119" s="52" t="s">
        <v>133</v>
      </c>
      <c r="C119" s="52" t="str">
        <f>VLOOKUP(A119,'SpEd BEA Rates by Month'!$A$3:$B$380,2,0)</f>
        <v>Easton School District</v>
      </c>
      <c r="D119" s="53">
        <v>1.0833333333333333</v>
      </c>
      <c r="E119" s="53">
        <v>0</v>
      </c>
      <c r="F119" s="53">
        <v>0</v>
      </c>
      <c r="G119" s="53">
        <v>0</v>
      </c>
      <c r="H119" s="54"/>
    </row>
    <row r="120" spans="1:8" x14ac:dyDescent="0.25">
      <c r="A120" s="57" t="s">
        <v>656</v>
      </c>
      <c r="B120" s="49" t="s">
        <v>133</v>
      </c>
      <c r="C120" s="49" t="str">
        <f>VLOOKUP(A120,'SpEd BEA Rates by Month'!$A$3:$B$380,2,0)</f>
        <v>Thorp School District</v>
      </c>
      <c r="D120" s="50">
        <v>2.75</v>
      </c>
      <c r="E120" s="50">
        <v>1.3333333333333333</v>
      </c>
      <c r="F120" s="50">
        <v>1.2222222222222223</v>
      </c>
      <c r="G120" s="50">
        <v>1.5833333333333333</v>
      </c>
      <c r="H120" s="54"/>
    </row>
    <row r="121" spans="1:8" x14ac:dyDescent="0.25">
      <c r="A121" s="58" t="s">
        <v>655</v>
      </c>
      <c r="B121" s="52" t="s">
        <v>133</v>
      </c>
      <c r="C121" s="52" t="str">
        <f>VLOOKUP(A121,'SpEd BEA Rates by Month'!$A$3:$B$380,2,0)</f>
        <v>Ellensburg School District</v>
      </c>
      <c r="D121" s="53">
        <v>21.583333333333332</v>
      </c>
      <c r="E121" s="53">
        <v>22.833333333333332</v>
      </c>
      <c r="F121" s="53">
        <v>23.111111111111111</v>
      </c>
      <c r="G121" s="53">
        <v>22.916666666666668</v>
      </c>
      <c r="H121" s="54"/>
    </row>
    <row r="122" spans="1:8" x14ac:dyDescent="0.25">
      <c r="A122" s="57" t="s">
        <v>654</v>
      </c>
      <c r="B122" s="49" t="s">
        <v>133</v>
      </c>
      <c r="C122" s="49" t="str">
        <f>VLOOKUP(A122,'SpEd BEA Rates by Month'!$A$3:$B$380,2,0)</f>
        <v>Kittitas School District</v>
      </c>
      <c r="D122" s="50">
        <v>2.1666666666666665</v>
      </c>
      <c r="E122" s="50">
        <v>2.3333333333333335</v>
      </c>
      <c r="F122" s="50">
        <v>2.8888888888888888</v>
      </c>
      <c r="G122" s="50">
        <v>2.8333333333333335</v>
      </c>
      <c r="H122" s="54"/>
    </row>
    <row r="123" spans="1:8" x14ac:dyDescent="0.25">
      <c r="A123" s="58" t="s">
        <v>653</v>
      </c>
      <c r="B123" s="52" t="s">
        <v>133</v>
      </c>
      <c r="C123" s="52" t="str">
        <f>VLOOKUP(A123,'SpEd BEA Rates by Month'!$A$3:$B$380,2,0)</f>
        <v>Cle Elum-Roslyn School District</v>
      </c>
      <c r="D123" s="53">
        <v>3.3333333333333335</v>
      </c>
      <c r="E123" s="53">
        <v>1.8333333333333333</v>
      </c>
      <c r="F123" s="53">
        <v>2.5555555555555554</v>
      </c>
      <c r="G123" s="53">
        <v>2.5833333333333335</v>
      </c>
      <c r="H123" s="54"/>
    </row>
    <row r="124" spans="1:8" x14ac:dyDescent="0.25">
      <c r="A124" s="57" t="s">
        <v>650</v>
      </c>
      <c r="B124" s="49" t="s">
        <v>140</v>
      </c>
      <c r="C124" s="49" t="str">
        <f>VLOOKUP(A124,'SpEd BEA Rates by Month'!$A$3:$B$380,2,0)</f>
        <v>Wishram School District</v>
      </c>
      <c r="D124" s="50">
        <v>0.66666666666666663</v>
      </c>
      <c r="E124" s="50">
        <v>1</v>
      </c>
      <c r="F124" s="50">
        <v>1</v>
      </c>
      <c r="G124" s="50">
        <v>1</v>
      </c>
      <c r="H124" s="54"/>
    </row>
    <row r="125" spans="1:8" x14ac:dyDescent="0.25">
      <c r="A125" s="58" t="s">
        <v>649</v>
      </c>
      <c r="B125" s="52" t="s">
        <v>140</v>
      </c>
      <c r="C125" s="52" t="str">
        <f>VLOOKUP(A125,'SpEd BEA Rates by Month'!$A$3:$B$380,2,0)</f>
        <v>Bickleton School District</v>
      </c>
      <c r="D125" s="53">
        <v>8.3333333333333329E-2</v>
      </c>
      <c r="E125" s="53">
        <v>0</v>
      </c>
      <c r="F125" s="53">
        <v>0</v>
      </c>
      <c r="G125" s="53">
        <v>0</v>
      </c>
      <c r="H125" s="54"/>
    </row>
    <row r="126" spans="1:8" x14ac:dyDescent="0.25">
      <c r="A126" s="57" t="s">
        <v>648</v>
      </c>
      <c r="B126" s="49" t="s">
        <v>140</v>
      </c>
      <c r="C126" s="49" t="str">
        <f>VLOOKUP(A126,'SpEd BEA Rates by Month'!$A$3:$B$380,2,0)</f>
        <v>Centerville School District</v>
      </c>
      <c r="D126" s="50">
        <v>0</v>
      </c>
      <c r="E126" s="50">
        <v>0</v>
      </c>
      <c r="F126" s="50">
        <v>0</v>
      </c>
      <c r="G126" s="50">
        <v>0</v>
      </c>
      <c r="H126" s="54"/>
    </row>
    <row r="127" spans="1:8" x14ac:dyDescent="0.25">
      <c r="A127" s="58" t="s">
        <v>647</v>
      </c>
      <c r="B127" s="52" t="s">
        <v>140</v>
      </c>
      <c r="C127" s="52" t="str">
        <f>VLOOKUP(A127,'SpEd BEA Rates by Month'!$A$3:$B$380,2,0)</f>
        <v>Trout Lake School District</v>
      </c>
      <c r="D127" s="53">
        <v>1.25</v>
      </c>
      <c r="E127" s="53">
        <v>0</v>
      </c>
      <c r="F127" s="53">
        <v>0</v>
      </c>
      <c r="G127" s="53">
        <v>0.33333333333333331</v>
      </c>
      <c r="H127" s="54"/>
    </row>
    <row r="128" spans="1:8" x14ac:dyDescent="0.25">
      <c r="A128" s="57" t="s">
        <v>646</v>
      </c>
      <c r="B128" s="49" t="s">
        <v>140</v>
      </c>
      <c r="C128" s="49" t="str">
        <f>VLOOKUP(A128,'SpEd BEA Rates by Month'!$A$3:$B$380,2,0)</f>
        <v>Glenwood School District</v>
      </c>
      <c r="D128" s="50">
        <v>0.16666666666666666</v>
      </c>
      <c r="E128" s="50">
        <v>0</v>
      </c>
      <c r="F128" s="50">
        <v>0</v>
      </c>
      <c r="G128" s="50">
        <v>0</v>
      </c>
      <c r="H128" s="54"/>
    </row>
    <row r="129" spans="1:8" x14ac:dyDescent="0.25">
      <c r="A129" s="58" t="s">
        <v>645</v>
      </c>
      <c r="B129" s="52" t="s">
        <v>140</v>
      </c>
      <c r="C129" s="52" t="str">
        <f>VLOOKUP(A129,'SpEd BEA Rates by Month'!$A$3:$B$380,2,0)</f>
        <v>Klickitat School District</v>
      </c>
      <c r="D129" s="53">
        <v>8.3333333333333329E-2</v>
      </c>
      <c r="E129" s="53">
        <v>1</v>
      </c>
      <c r="F129" s="53">
        <v>1</v>
      </c>
      <c r="G129" s="53">
        <v>0.83333333333333337</v>
      </c>
      <c r="H129" s="54"/>
    </row>
    <row r="130" spans="1:8" x14ac:dyDescent="0.25">
      <c r="A130" s="57" t="s">
        <v>644</v>
      </c>
      <c r="B130" s="49" t="s">
        <v>140</v>
      </c>
      <c r="C130" s="49" t="str">
        <f>VLOOKUP(A130,'SpEd BEA Rates by Month'!$A$3:$B$380,2,0)</f>
        <v>Roosevelt School District</v>
      </c>
      <c r="D130" s="50">
        <v>2</v>
      </c>
      <c r="E130" s="50">
        <v>0</v>
      </c>
      <c r="F130" s="50">
        <v>0</v>
      </c>
      <c r="G130" s="50">
        <v>0.5</v>
      </c>
      <c r="H130" s="54"/>
    </row>
    <row r="131" spans="1:8" x14ac:dyDescent="0.25">
      <c r="A131" s="58" t="s">
        <v>643</v>
      </c>
      <c r="B131" s="52" t="s">
        <v>140</v>
      </c>
      <c r="C131" s="52" t="str">
        <f>VLOOKUP(A131,'SpEd BEA Rates by Month'!$A$3:$B$380,2,0)</f>
        <v>Goldendale School District</v>
      </c>
      <c r="D131" s="53">
        <v>15.666666666666666</v>
      </c>
      <c r="E131" s="53">
        <v>12.166666666666666</v>
      </c>
      <c r="F131" s="53">
        <v>12.777777777777779</v>
      </c>
      <c r="G131" s="53">
        <v>13.333333333333334</v>
      </c>
      <c r="H131" s="54"/>
    </row>
    <row r="132" spans="1:8" x14ac:dyDescent="0.25">
      <c r="A132" s="57" t="s">
        <v>642</v>
      </c>
      <c r="B132" s="49" t="s">
        <v>140</v>
      </c>
      <c r="C132" s="49" t="str">
        <f>VLOOKUP(A132,'SpEd BEA Rates by Month'!$A$3:$B$380,2,0)</f>
        <v>White Salmon Valley School District</v>
      </c>
      <c r="D132" s="50">
        <v>3.9166666666666665</v>
      </c>
      <c r="E132" s="50">
        <v>3.6666666666666665</v>
      </c>
      <c r="F132" s="50">
        <v>4.333333333333333</v>
      </c>
      <c r="G132" s="50">
        <v>4.166666666666667</v>
      </c>
      <c r="H132" s="54"/>
    </row>
    <row r="133" spans="1:8" x14ac:dyDescent="0.25">
      <c r="A133" s="58" t="s">
        <v>641</v>
      </c>
      <c r="B133" s="52" t="s">
        <v>140</v>
      </c>
      <c r="C133" s="52" t="str">
        <f>VLOOKUP(A133,'SpEd BEA Rates by Month'!$A$3:$B$380,2,0)</f>
        <v>Lyle School District</v>
      </c>
      <c r="D133" s="53">
        <v>4</v>
      </c>
      <c r="E133" s="53">
        <v>1</v>
      </c>
      <c r="F133" s="53">
        <v>1.4444444444444444</v>
      </c>
      <c r="G133" s="53">
        <v>1.8333333333333333</v>
      </c>
      <c r="H133" s="54"/>
    </row>
    <row r="134" spans="1:8" x14ac:dyDescent="0.25">
      <c r="A134" s="57" t="s">
        <v>640</v>
      </c>
      <c r="B134" s="49" t="s">
        <v>151</v>
      </c>
      <c r="C134" s="49" t="str">
        <f>VLOOKUP(A134,'SpEd BEA Rates by Month'!$A$3:$B$380,2,0)</f>
        <v>Napavine School District</v>
      </c>
      <c r="D134" s="50">
        <v>5.166666666666667</v>
      </c>
      <c r="E134" s="50">
        <v>11</v>
      </c>
      <c r="F134" s="50">
        <v>11</v>
      </c>
      <c r="G134" s="50">
        <v>10.416666666666666</v>
      </c>
      <c r="H134" s="54"/>
    </row>
    <row r="135" spans="1:8" x14ac:dyDescent="0.25">
      <c r="A135" s="58" t="s">
        <v>637</v>
      </c>
      <c r="B135" s="52" t="s">
        <v>151</v>
      </c>
      <c r="C135" s="52" t="str">
        <f>VLOOKUP(A135,'SpEd BEA Rates by Month'!$A$3:$B$380,2,0)</f>
        <v>Evaline School District</v>
      </c>
      <c r="D135" s="53">
        <v>0.75</v>
      </c>
      <c r="E135" s="53">
        <v>0</v>
      </c>
      <c r="F135" s="53">
        <v>0</v>
      </c>
      <c r="G135" s="53">
        <v>0</v>
      </c>
      <c r="H135" s="54"/>
    </row>
    <row r="136" spans="1:8" x14ac:dyDescent="0.25">
      <c r="A136" s="57" t="s">
        <v>636</v>
      </c>
      <c r="B136" s="49" t="s">
        <v>151</v>
      </c>
      <c r="C136" s="49" t="str">
        <f>VLOOKUP(A136,'SpEd BEA Rates by Month'!$A$3:$B$380,2,0)</f>
        <v>Mossyrock School District</v>
      </c>
      <c r="D136" s="50">
        <v>2.9166666666666665</v>
      </c>
      <c r="E136" s="50">
        <v>1.6666666666666667</v>
      </c>
      <c r="F136" s="50">
        <v>1.2222222222222223</v>
      </c>
      <c r="G136" s="50">
        <v>1.5</v>
      </c>
      <c r="H136" s="54"/>
    </row>
    <row r="137" spans="1:8" x14ac:dyDescent="0.25">
      <c r="A137" s="58" t="s">
        <v>635</v>
      </c>
      <c r="B137" s="52" t="s">
        <v>151</v>
      </c>
      <c r="C137" s="52" t="str">
        <f>VLOOKUP(A137,'SpEd BEA Rates by Month'!$A$3:$B$380,2,0)</f>
        <v>Morton School District</v>
      </c>
      <c r="D137" s="53">
        <v>1.4166666666666667</v>
      </c>
      <c r="E137" s="53">
        <v>1.5</v>
      </c>
      <c r="F137" s="53">
        <v>2.1111111111111112</v>
      </c>
      <c r="G137" s="53">
        <v>2</v>
      </c>
      <c r="H137" s="54"/>
    </row>
    <row r="138" spans="1:8" x14ac:dyDescent="0.25">
      <c r="A138" s="57" t="s">
        <v>634</v>
      </c>
      <c r="B138" s="49" t="s">
        <v>151</v>
      </c>
      <c r="C138" s="49" t="str">
        <f>VLOOKUP(A138,'SpEd BEA Rates by Month'!$A$3:$B$380,2,0)</f>
        <v>Adna School District</v>
      </c>
      <c r="D138" s="50">
        <v>4.666666666666667</v>
      </c>
      <c r="E138" s="50">
        <v>8.1666666666666661</v>
      </c>
      <c r="F138" s="50">
        <v>8.7777777777777786</v>
      </c>
      <c r="G138" s="50">
        <v>7.75</v>
      </c>
      <c r="H138" s="54"/>
    </row>
    <row r="139" spans="1:8" x14ac:dyDescent="0.25">
      <c r="A139" s="58" t="s">
        <v>633</v>
      </c>
      <c r="B139" s="52" t="s">
        <v>151</v>
      </c>
      <c r="C139" s="52" t="str">
        <f>VLOOKUP(A139,'SpEd BEA Rates by Month'!$A$3:$B$380,2,0)</f>
        <v>Winlock School District</v>
      </c>
      <c r="D139" s="53">
        <v>15.083333333333334</v>
      </c>
      <c r="E139" s="53">
        <v>14.666666666666666</v>
      </c>
      <c r="F139" s="53">
        <v>14.888888888888889</v>
      </c>
      <c r="G139" s="53">
        <v>15.583333333333334</v>
      </c>
      <c r="H139" s="54"/>
    </row>
    <row r="140" spans="1:8" x14ac:dyDescent="0.25">
      <c r="A140" s="57" t="s">
        <v>632</v>
      </c>
      <c r="B140" s="49" t="s">
        <v>151</v>
      </c>
      <c r="C140" s="49" t="str">
        <f>VLOOKUP(A140,'SpEd BEA Rates by Month'!$A$3:$B$380,2,0)</f>
        <v>Boistfort School District</v>
      </c>
      <c r="D140" s="50">
        <v>2.75</v>
      </c>
      <c r="E140" s="50">
        <v>3.1666666666666665</v>
      </c>
      <c r="F140" s="50">
        <v>2.7777777777777777</v>
      </c>
      <c r="G140" s="50">
        <v>2.5833333333333335</v>
      </c>
      <c r="H140" s="54"/>
    </row>
    <row r="141" spans="1:8" x14ac:dyDescent="0.25">
      <c r="A141" s="58" t="s">
        <v>631</v>
      </c>
      <c r="B141" s="52" t="s">
        <v>151</v>
      </c>
      <c r="C141" s="52" t="str">
        <f>VLOOKUP(A141,'SpEd BEA Rates by Month'!$A$3:$B$380,2,0)</f>
        <v>Toledo School District</v>
      </c>
      <c r="D141" s="53">
        <v>6</v>
      </c>
      <c r="E141" s="53">
        <v>10.833333333333334</v>
      </c>
      <c r="F141" s="53">
        <v>9.5555555555555554</v>
      </c>
      <c r="G141" s="53">
        <v>9.4166666666666661</v>
      </c>
      <c r="H141" s="54"/>
    </row>
    <row r="142" spans="1:8" x14ac:dyDescent="0.25">
      <c r="A142" s="57" t="s">
        <v>630</v>
      </c>
      <c r="B142" s="49" t="s">
        <v>151</v>
      </c>
      <c r="C142" s="49" t="str">
        <f>VLOOKUP(A142,'SpEd BEA Rates by Month'!$A$3:$B$380,2,0)</f>
        <v>Onalaska School District</v>
      </c>
      <c r="D142" s="50">
        <v>6.916666666666667</v>
      </c>
      <c r="E142" s="50">
        <v>8.6666666666666661</v>
      </c>
      <c r="F142" s="50">
        <v>8.8888888888888893</v>
      </c>
      <c r="G142" s="50">
        <v>8.75</v>
      </c>
      <c r="H142" s="54"/>
    </row>
    <row r="143" spans="1:8" x14ac:dyDescent="0.25">
      <c r="A143" s="58" t="s">
        <v>629</v>
      </c>
      <c r="B143" s="52" t="s">
        <v>151</v>
      </c>
      <c r="C143" s="52" t="str">
        <f>VLOOKUP(A143,'SpEd BEA Rates by Month'!$A$3:$B$380,2,0)</f>
        <v>Pe Ell School District</v>
      </c>
      <c r="D143" s="53">
        <v>6.583333333333333</v>
      </c>
      <c r="E143" s="53">
        <v>5</v>
      </c>
      <c r="F143" s="53">
        <v>4.666666666666667</v>
      </c>
      <c r="G143" s="53">
        <v>4.666666666666667</v>
      </c>
      <c r="H143" s="54"/>
    </row>
    <row r="144" spans="1:8" x14ac:dyDescent="0.25">
      <c r="A144" s="57" t="s">
        <v>628</v>
      </c>
      <c r="B144" s="49" t="s">
        <v>151</v>
      </c>
      <c r="C144" s="49" t="str">
        <f>VLOOKUP(A144,'SpEd BEA Rates by Month'!$A$3:$B$380,2,0)</f>
        <v>Chehalis School District</v>
      </c>
      <c r="D144" s="50">
        <v>25.083333333333332</v>
      </c>
      <c r="E144" s="50">
        <v>30.333333333333332</v>
      </c>
      <c r="F144" s="50">
        <v>30.444444444444443</v>
      </c>
      <c r="G144" s="50">
        <v>30.583333333333332</v>
      </c>
      <c r="H144" s="54"/>
    </row>
    <row r="145" spans="1:8" x14ac:dyDescent="0.25">
      <c r="A145" s="58" t="s">
        <v>627</v>
      </c>
      <c r="B145" s="52" t="s">
        <v>151</v>
      </c>
      <c r="C145" s="52" t="str">
        <f>VLOOKUP(A145,'SpEd BEA Rates by Month'!$A$3:$B$380,2,0)</f>
        <v>White Pass School District</v>
      </c>
      <c r="D145" s="53">
        <v>0.41666666666666669</v>
      </c>
      <c r="E145" s="53">
        <v>0.5</v>
      </c>
      <c r="F145" s="53">
        <v>1</v>
      </c>
      <c r="G145" s="53">
        <v>0.83333333333333337</v>
      </c>
      <c r="H145" s="54"/>
    </row>
    <row r="146" spans="1:8" x14ac:dyDescent="0.25">
      <c r="A146" s="57" t="s">
        <v>626</v>
      </c>
      <c r="B146" s="49" t="s">
        <v>151</v>
      </c>
      <c r="C146" s="49" t="str">
        <f>VLOOKUP(A146,'SpEd BEA Rates by Month'!$A$3:$B$380,2,0)</f>
        <v>Centralia School District</v>
      </c>
      <c r="D146" s="50">
        <v>50.25</v>
      </c>
      <c r="E146" s="50">
        <v>59.333333333333336</v>
      </c>
      <c r="F146" s="50">
        <v>61</v>
      </c>
      <c r="G146" s="50">
        <v>59.333333333333336</v>
      </c>
      <c r="H146" s="54"/>
    </row>
    <row r="147" spans="1:8" x14ac:dyDescent="0.25">
      <c r="A147" s="58" t="s">
        <v>623</v>
      </c>
      <c r="B147" s="52" t="s">
        <v>165</v>
      </c>
      <c r="C147" s="52" t="str">
        <f>VLOOKUP(A147,'SpEd BEA Rates by Month'!$A$3:$B$380,2,0)</f>
        <v>Sprague School District</v>
      </c>
      <c r="D147" s="53">
        <v>0.33333333333333331</v>
      </c>
      <c r="E147" s="53">
        <v>1.8333333333333333</v>
      </c>
      <c r="F147" s="53">
        <v>1.8888888888888888</v>
      </c>
      <c r="G147" s="53">
        <v>1.5833333333333333</v>
      </c>
      <c r="H147" s="54"/>
    </row>
    <row r="148" spans="1:8" x14ac:dyDescent="0.25">
      <c r="A148" s="57" t="s">
        <v>622</v>
      </c>
      <c r="B148" s="49" t="s">
        <v>165</v>
      </c>
      <c r="C148" s="49" t="str">
        <f>VLOOKUP(A148,'SpEd BEA Rates by Month'!$A$3:$B$380,2,0)</f>
        <v>Reardan-Edwall School District</v>
      </c>
      <c r="D148" s="50">
        <v>3.3</v>
      </c>
      <c r="E148" s="50">
        <v>6.333333333333333</v>
      </c>
      <c r="F148" s="50">
        <v>6.8888888888888893</v>
      </c>
      <c r="G148" s="50">
        <v>1.5</v>
      </c>
      <c r="H148" s="54"/>
    </row>
    <row r="149" spans="1:8" x14ac:dyDescent="0.25">
      <c r="A149" s="58" t="s">
        <v>621</v>
      </c>
      <c r="B149" s="52" t="s">
        <v>165</v>
      </c>
      <c r="C149" s="52" t="str">
        <f>VLOOKUP(A149,'SpEd BEA Rates by Month'!$A$3:$B$380,2,0)</f>
        <v>Almira School District</v>
      </c>
      <c r="D149" s="53">
        <v>0</v>
      </c>
      <c r="E149" s="53">
        <v>0</v>
      </c>
      <c r="F149" s="53">
        <v>0</v>
      </c>
      <c r="G149" s="53">
        <v>0</v>
      </c>
      <c r="H149" s="54"/>
    </row>
    <row r="150" spans="1:8" x14ac:dyDescent="0.25">
      <c r="A150" s="57" t="s">
        <v>620</v>
      </c>
      <c r="B150" s="49" t="s">
        <v>165</v>
      </c>
      <c r="C150" s="49" t="str">
        <f>VLOOKUP(A150,'SpEd BEA Rates by Month'!$A$3:$B$380,2,0)</f>
        <v>Creston School District</v>
      </c>
      <c r="D150" s="50">
        <v>0.44444444444444442</v>
      </c>
      <c r="E150" s="50">
        <v>0</v>
      </c>
      <c r="F150" s="50">
        <v>0</v>
      </c>
      <c r="G150" s="50">
        <v>0</v>
      </c>
      <c r="H150" s="54"/>
    </row>
    <row r="151" spans="1:8" x14ac:dyDescent="0.25">
      <c r="A151" s="58" t="s">
        <v>619</v>
      </c>
      <c r="B151" s="52" t="s">
        <v>165</v>
      </c>
      <c r="C151" s="52" t="str">
        <f>VLOOKUP(A151,'SpEd BEA Rates by Month'!$A$3:$B$380,2,0)</f>
        <v>Odessa School District</v>
      </c>
      <c r="D151" s="53">
        <v>0</v>
      </c>
      <c r="E151" s="53">
        <v>0</v>
      </c>
      <c r="F151" s="53">
        <v>0</v>
      </c>
      <c r="G151" s="53">
        <v>0</v>
      </c>
      <c r="H151" s="54"/>
    </row>
    <row r="152" spans="1:8" x14ac:dyDescent="0.25">
      <c r="A152" s="57" t="s">
        <v>618</v>
      </c>
      <c r="B152" s="49" t="s">
        <v>165</v>
      </c>
      <c r="C152" s="49" t="str">
        <f>VLOOKUP(A152,'SpEd BEA Rates by Month'!$A$3:$B$380,2,0)</f>
        <v>Wilbur School District</v>
      </c>
      <c r="D152" s="50">
        <v>0.2857142857142857</v>
      </c>
      <c r="E152" s="50">
        <v>0</v>
      </c>
      <c r="F152" s="50">
        <v>0</v>
      </c>
      <c r="G152" s="50">
        <v>0</v>
      </c>
      <c r="H152" s="54"/>
    </row>
    <row r="153" spans="1:8" x14ac:dyDescent="0.25">
      <c r="A153" s="58" t="s">
        <v>617</v>
      </c>
      <c r="B153" s="52" t="s">
        <v>165</v>
      </c>
      <c r="C153" s="52" t="str">
        <f>VLOOKUP(A153,'SpEd BEA Rates by Month'!$A$3:$B$380,2,0)</f>
        <v>Harrington School District</v>
      </c>
      <c r="D153" s="53">
        <v>0</v>
      </c>
      <c r="E153" s="53">
        <v>0</v>
      </c>
      <c r="F153" s="53">
        <v>0</v>
      </c>
      <c r="G153" s="53">
        <v>0</v>
      </c>
      <c r="H153" s="54"/>
    </row>
    <row r="154" spans="1:8" x14ac:dyDescent="0.25">
      <c r="A154" s="57" t="s">
        <v>616</v>
      </c>
      <c r="B154" s="49" t="s">
        <v>165</v>
      </c>
      <c r="C154" s="49" t="str">
        <f>VLOOKUP(A154,'SpEd BEA Rates by Month'!$A$3:$B$380,2,0)</f>
        <v>Davenport School District</v>
      </c>
      <c r="D154" s="50">
        <v>1.1000000000000001</v>
      </c>
      <c r="E154" s="50">
        <v>1</v>
      </c>
      <c r="F154" s="50">
        <v>1</v>
      </c>
      <c r="G154" s="50">
        <v>0.91666666666666663</v>
      </c>
      <c r="H154" s="54"/>
    </row>
    <row r="155" spans="1:8" x14ac:dyDescent="0.25">
      <c r="A155" s="58" t="s">
        <v>615</v>
      </c>
      <c r="B155" s="52" t="s">
        <v>174</v>
      </c>
      <c r="C155" s="52" t="str">
        <f>VLOOKUP(A155,'SpEd BEA Rates by Month'!$A$3:$B$380,2,0)</f>
        <v>Southside School District</v>
      </c>
      <c r="D155" s="53">
        <v>2.4166666666666665</v>
      </c>
      <c r="E155" s="53">
        <v>3.3333333333333335</v>
      </c>
      <c r="F155" s="53">
        <v>3.4444444444444446</v>
      </c>
      <c r="G155" s="53">
        <v>3.3333333333333335</v>
      </c>
      <c r="H155" s="54"/>
    </row>
    <row r="156" spans="1:8" x14ac:dyDescent="0.25">
      <c r="A156" s="57" t="s">
        <v>614</v>
      </c>
      <c r="B156" s="49" t="s">
        <v>174</v>
      </c>
      <c r="C156" s="49" t="str">
        <f>VLOOKUP(A156,'SpEd BEA Rates by Month'!$A$3:$B$380,2,0)</f>
        <v>Grapeview School District</v>
      </c>
      <c r="D156" s="50">
        <v>3.4166666666666665</v>
      </c>
      <c r="E156" s="50">
        <v>1.1666666666666667</v>
      </c>
      <c r="F156" s="50">
        <v>0.77777777777777779</v>
      </c>
      <c r="G156" s="50">
        <v>1</v>
      </c>
      <c r="H156" s="54"/>
    </row>
    <row r="157" spans="1:8" x14ac:dyDescent="0.25">
      <c r="A157" s="58" t="s">
        <v>613</v>
      </c>
      <c r="B157" s="52" t="s">
        <v>174</v>
      </c>
      <c r="C157" s="52" t="str">
        <f>VLOOKUP(A157,'SpEd BEA Rates by Month'!$A$3:$B$380,2,0)</f>
        <v>Shelton School District</v>
      </c>
      <c r="D157" s="53">
        <v>38.333333333333336</v>
      </c>
      <c r="E157" s="53">
        <v>40.833333333333336</v>
      </c>
      <c r="F157" s="53">
        <v>42.555555555555557</v>
      </c>
      <c r="G157" s="53">
        <v>42</v>
      </c>
      <c r="H157" s="54"/>
    </row>
    <row r="158" spans="1:8" x14ac:dyDescent="0.25">
      <c r="A158" s="57" t="s">
        <v>612</v>
      </c>
      <c r="B158" s="49" t="s">
        <v>174</v>
      </c>
      <c r="C158" s="49" t="str">
        <f>VLOOKUP(A158,'SpEd BEA Rates by Month'!$A$3:$B$380,2,0)</f>
        <v>Mary M Knight School District</v>
      </c>
      <c r="D158" s="50">
        <v>0.83333333333333337</v>
      </c>
      <c r="E158" s="50">
        <v>1</v>
      </c>
      <c r="F158" s="50">
        <v>1</v>
      </c>
      <c r="G158" s="50">
        <v>1.0833333333333333</v>
      </c>
      <c r="H158" s="54"/>
    </row>
    <row r="159" spans="1:8" x14ac:dyDescent="0.25">
      <c r="A159" s="58" t="s">
        <v>611</v>
      </c>
      <c r="B159" s="52" t="s">
        <v>174</v>
      </c>
      <c r="C159" s="52" t="str">
        <f>VLOOKUP(A159,'SpEd BEA Rates by Month'!$A$3:$B$380,2,0)</f>
        <v>Pioneer School District</v>
      </c>
      <c r="D159" s="53">
        <v>14.333333333333334</v>
      </c>
      <c r="E159" s="53">
        <v>13.5</v>
      </c>
      <c r="F159" s="53">
        <v>13.333333333333334</v>
      </c>
      <c r="G159" s="53">
        <v>14</v>
      </c>
      <c r="H159" s="54"/>
    </row>
    <row r="160" spans="1:8" x14ac:dyDescent="0.25">
      <c r="A160" s="57" t="s">
        <v>610</v>
      </c>
      <c r="B160" s="49" t="s">
        <v>174</v>
      </c>
      <c r="C160" s="49" t="str">
        <f>VLOOKUP(A160,'SpEd BEA Rates by Month'!$A$3:$B$380,2,0)</f>
        <v>North Mason School District</v>
      </c>
      <c r="D160" s="50">
        <v>15</v>
      </c>
      <c r="E160" s="50">
        <v>20.333333333333332</v>
      </c>
      <c r="F160" s="50">
        <v>19</v>
      </c>
      <c r="G160" s="50">
        <v>22.166666666666668</v>
      </c>
      <c r="H160" s="54"/>
    </row>
    <row r="161" spans="1:8" x14ac:dyDescent="0.25">
      <c r="A161" s="58" t="s">
        <v>609</v>
      </c>
      <c r="B161" s="52" t="s">
        <v>174</v>
      </c>
      <c r="C161" s="52" t="str">
        <f>VLOOKUP(A161,'SpEd BEA Rates by Month'!$A$3:$B$380,2,0)</f>
        <v>Hood Canal School District</v>
      </c>
      <c r="D161" s="53">
        <v>2.25</v>
      </c>
      <c r="E161" s="53">
        <v>4.5</v>
      </c>
      <c r="F161" s="53">
        <v>4.1111111111111107</v>
      </c>
      <c r="G161" s="53">
        <v>4.166666666666667</v>
      </c>
      <c r="H161" s="54"/>
    </row>
    <row r="162" spans="1:8" x14ac:dyDescent="0.25">
      <c r="A162" s="57" t="s">
        <v>608</v>
      </c>
      <c r="B162" s="49" t="s">
        <v>182</v>
      </c>
      <c r="C162" s="49" t="str">
        <f>VLOOKUP(A162,'SpEd BEA Rates by Month'!$A$3:$B$380,2,0)</f>
        <v>Nespelem School District</v>
      </c>
      <c r="D162" s="50">
        <v>4</v>
      </c>
      <c r="E162" s="50">
        <v>5.666666666666667</v>
      </c>
      <c r="F162" s="50">
        <v>4.7777777777777777</v>
      </c>
      <c r="G162" s="50">
        <v>5</v>
      </c>
      <c r="H162" s="54"/>
    </row>
    <row r="163" spans="1:8" x14ac:dyDescent="0.25">
      <c r="A163" s="58" t="s">
        <v>607</v>
      </c>
      <c r="B163" s="52" t="s">
        <v>182</v>
      </c>
      <c r="C163" s="52" t="str">
        <f>VLOOKUP(A163,'SpEd BEA Rates by Month'!$A$3:$B$380,2,0)</f>
        <v>Omak School District</v>
      </c>
      <c r="D163" s="53">
        <v>32.333333333333336</v>
      </c>
      <c r="E163" s="53">
        <v>34.333333333333336</v>
      </c>
      <c r="F163" s="53">
        <v>34.111111111111114</v>
      </c>
      <c r="G163" s="53">
        <v>33.833333333333336</v>
      </c>
      <c r="H163" s="54"/>
    </row>
    <row r="164" spans="1:8" x14ac:dyDescent="0.25">
      <c r="A164" s="57" t="s">
        <v>606</v>
      </c>
      <c r="B164" s="49" t="s">
        <v>182</v>
      </c>
      <c r="C164" s="49" t="str">
        <f>VLOOKUP(A164,'SpEd BEA Rates by Month'!$A$3:$B$380,2,0)</f>
        <v>Okanogan School District</v>
      </c>
      <c r="D164" s="50">
        <v>11.583333333333334</v>
      </c>
      <c r="E164" s="50">
        <v>16.333333333333332</v>
      </c>
      <c r="F164" s="50">
        <v>17.666666666666668</v>
      </c>
      <c r="G164" s="50">
        <v>16.416666666666668</v>
      </c>
      <c r="H164" s="54"/>
    </row>
    <row r="165" spans="1:8" x14ac:dyDescent="0.25">
      <c r="A165" s="58" t="s">
        <v>605</v>
      </c>
      <c r="B165" s="52" t="s">
        <v>182</v>
      </c>
      <c r="C165" s="52" t="str">
        <f>VLOOKUP(A165,'SpEd BEA Rates by Month'!$A$3:$B$380,2,0)</f>
        <v>Brewster School District</v>
      </c>
      <c r="D165" s="53">
        <v>9.5</v>
      </c>
      <c r="E165" s="53">
        <v>8.3333333333333339</v>
      </c>
      <c r="F165" s="53">
        <v>9.4444444444444446</v>
      </c>
      <c r="G165" s="53">
        <v>9.3333333333333339</v>
      </c>
      <c r="H165" s="54"/>
    </row>
    <row r="166" spans="1:8" x14ac:dyDescent="0.25">
      <c r="A166" s="57" t="s">
        <v>604</v>
      </c>
      <c r="B166" s="49" t="s">
        <v>182</v>
      </c>
      <c r="C166" s="49" t="str">
        <f>VLOOKUP(A166,'SpEd BEA Rates by Month'!$A$3:$B$380,2,0)</f>
        <v>Pateros School District</v>
      </c>
      <c r="D166" s="50">
        <v>1.25</v>
      </c>
      <c r="E166" s="50">
        <v>0.33333333333333331</v>
      </c>
      <c r="F166" s="50">
        <v>0.55555555555555558</v>
      </c>
      <c r="G166" s="50">
        <v>0.41666666666666669</v>
      </c>
      <c r="H166" s="54"/>
    </row>
    <row r="167" spans="1:8" x14ac:dyDescent="0.25">
      <c r="A167" s="58" t="s">
        <v>603</v>
      </c>
      <c r="B167" s="52" t="s">
        <v>182</v>
      </c>
      <c r="C167" s="52" t="str">
        <f>VLOOKUP(A167,'SpEd BEA Rates by Month'!$A$3:$B$380,2,0)</f>
        <v>Methow Valley School District</v>
      </c>
      <c r="D167" s="53">
        <v>4.916666666666667</v>
      </c>
      <c r="E167" s="53">
        <v>7.666666666666667</v>
      </c>
      <c r="F167" s="53">
        <v>6.5555555555555554</v>
      </c>
      <c r="G167" s="53">
        <v>6.416666666666667</v>
      </c>
      <c r="H167" s="54"/>
    </row>
    <row r="168" spans="1:8" x14ac:dyDescent="0.25">
      <c r="A168" s="57" t="s">
        <v>602</v>
      </c>
      <c r="B168" s="49" t="s">
        <v>182</v>
      </c>
      <c r="C168" s="49" t="str">
        <f>VLOOKUP(A168,'SpEd BEA Rates by Month'!$A$3:$B$380,2,0)</f>
        <v>Tonasket School District</v>
      </c>
      <c r="D168" s="50">
        <v>14.25</v>
      </c>
      <c r="E168" s="50">
        <v>15</v>
      </c>
      <c r="F168" s="50">
        <v>14</v>
      </c>
      <c r="G168" s="50">
        <v>14.25</v>
      </c>
      <c r="H168" s="54"/>
    </row>
    <row r="169" spans="1:8" x14ac:dyDescent="0.25">
      <c r="A169" s="58" t="s">
        <v>601</v>
      </c>
      <c r="B169" s="52" t="s">
        <v>182</v>
      </c>
      <c r="C169" s="52" t="str">
        <f>VLOOKUP(A169,'SpEd BEA Rates by Month'!$A$3:$B$380,2,0)</f>
        <v>Oroville School District</v>
      </c>
      <c r="D169" s="53">
        <v>7.333333333333333</v>
      </c>
      <c r="E169" s="53">
        <v>11.5</v>
      </c>
      <c r="F169" s="53">
        <v>11.666666666666666</v>
      </c>
      <c r="G169" s="53">
        <v>11.083333333333334</v>
      </c>
      <c r="H169" s="54"/>
    </row>
    <row r="170" spans="1:8" x14ac:dyDescent="0.25">
      <c r="A170" s="57" t="s">
        <v>600</v>
      </c>
      <c r="B170" s="49" t="s">
        <v>191</v>
      </c>
      <c r="C170" s="49" t="str">
        <f>VLOOKUP(A170,'SpEd BEA Rates by Month'!$A$3:$B$380,2,0)</f>
        <v>Ocean Beach School District</v>
      </c>
      <c r="D170" s="50">
        <v>8.5</v>
      </c>
      <c r="E170" s="50">
        <v>9.3333333333333339</v>
      </c>
      <c r="F170" s="50">
        <v>8.7777777777777786</v>
      </c>
      <c r="G170" s="50">
        <v>8.75</v>
      </c>
      <c r="H170" s="54"/>
    </row>
    <row r="171" spans="1:8" x14ac:dyDescent="0.25">
      <c r="A171" s="58" t="s">
        <v>599</v>
      </c>
      <c r="B171" s="52" t="s">
        <v>191</v>
      </c>
      <c r="C171" s="52" t="str">
        <f>VLOOKUP(A171,'SpEd BEA Rates by Month'!$A$3:$B$380,2,0)</f>
        <v>Raymond School District</v>
      </c>
      <c r="D171" s="53">
        <v>6.333333333333333</v>
      </c>
      <c r="E171" s="53">
        <v>4.333333333333333</v>
      </c>
      <c r="F171" s="53">
        <v>4.5555555555555554</v>
      </c>
      <c r="G171" s="53">
        <v>4.5</v>
      </c>
      <c r="H171" s="54"/>
    </row>
    <row r="172" spans="1:8" x14ac:dyDescent="0.25">
      <c r="A172" s="57" t="s">
        <v>598</v>
      </c>
      <c r="B172" s="49" t="s">
        <v>191</v>
      </c>
      <c r="C172" s="49" t="str">
        <f>VLOOKUP(A172,'SpEd BEA Rates by Month'!$A$3:$B$380,2,0)</f>
        <v>South Bend School District</v>
      </c>
      <c r="D172" s="50">
        <v>2</v>
      </c>
      <c r="E172" s="50">
        <v>3.5</v>
      </c>
      <c r="F172" s="50">
        <v>4.333333333333333</v>
      </c>
      <c r="G172" s="50">
        <v>3.75</v>
      </c>
      <c r="H172" s="54"/>
    </row>
    <row r="173" spans="1:8" x14ac:dyDescent="0.25">
      <c r="A173" s="58" t="s">
        <v>597</v>
      </c>
      <c r="B173" s="52" t="s">
        <v>191</v>
      </c>
      <c r="C173" s="52" t="str">
        <f>VLOOKUP(A173,'SpEd BEA Rates by Month'!$A$3:$B$380,2,0)</f>
        <v>Naselle-Grays River Valley School District</v>
      </c>
      <c r="D173" s="53">
        <v>0.16666666666666666</v>
      </c>
      <c r="E173" s="53">
        <v>0.33333333333333331</v>
      </c>
      <c r="F173" s="53">
        <v>0.55555555555555558</v>
      </c>
      <c r="G173" s="53">
        <v>0.41666666666666669</v>
      </c>
      <c r="H173" s="54"/>
    </row>
    <row r="174" spans="1:8" x14ac:dyDescent="0.25">
      <c r="A174" s="57" t="s">
        <v>596</v>
      </c>
      <c r="B174" s="49" t="s">
        <v>191</v>
      </c>
      <c r="C174" s="49" t="str">
        <f>VLOOKUP(A174,'SpEd BEA Rates by Month'!$A$3:$B$380,2,0)</f>
        <v>Willapa Valley School District</v>
      </c>
      <c r="D174" s="50">
        <v>2.1666666666666665</v>
      </c>
      <c r="E174" s="50">
        <v>1.5</v>
      </c>
      <c r="F174" s="50">
        <v>2</v>
      </c>
      <c r="G174" s="50">
        <v>2.25</v>
      </c>
      <c r="H174" s="54"/>
    </row>
    <row r="175" spans="1:8" x14ac:dyDescent="0.25">
      <c r="A175" s="58" t="s">
        <v>595</v>
      </c>
      <c r="B175" s="52" t="s">
        <v>191</v>
      </c>
      <c r="C175" s="52" t="str">
        <f>VLOOKUP(A175,'SpEd BEA Rates by Month'!$A$3:$B$380,2,0)</f>
        <v>North River School District</v>
      </c>
      <c r="D175" s="53">
        <v>0</v>
      </c>
      <c r="E175" s="53">
        <v>0</v>
      </c>
      <c r="F175" s="53">
        <v>0</v>
      </c>
      <c r="G175" s="53">
        <v>0</v>
      </c>
      <c r="H175" s="54"/>
    </row>
    <row r="176" spans="1:8" x14ac:dyDescent="0.25">
      <c r="A176" s="57" t="s">
        <v>594</v>
      </c>
      <c r="B176" s="49" t="s">
        <v>198</v>
      </c>
      <c r="C176" s="49" t="str">
        <f>VLOOKUP(A176,'SpEd BEA Rates by Month'!$A$3:$B$380,2,0)</f>
        <v>Newport School District</v>
      </c>
      <c r="D176" s="50">
        <v>3.25</v>
      </c>
      <c r="E176" s="50">
        <v>3.6666666666666665</v>
      </c>
      <c r="F176" s="50">
        <v>4.4444444444444446</v>
      </c>
      <c r="G176" s="50">
        <v>4.333333333333333</v>
      </c>
      <c r="H176" s="54"/>
    </row>
    <row r="177" spans="1:8" x14ac:dyDescent="0.25">
      <c r="A177" s="58" t="s">
        <v>593</v>
      </c>
      <c r="B177" s="52" t="s">
        <v>198</v>
      </c>
      <c r="C177" s="52" t="str">
        <f>VLOOKUP(A177,'SpEd BEA Rates by Month'!$A$3:$B$380,2,0)</f>
        <v>Cusick School District</v>
      </c>
      <c r="D177" s="53">
        <v>0.44444444444444442</v>
      </c>
      <c r="E177" s="53">
        <v>0.6</v>
      </c>
      <c r="F177" s="53">
        <v>1</v>
      </c>
      <c r="G177" s="53">
        <v>0.75</v>
      </c>
      <c r="H177" s="54"/>
    </row>
    <row r="178" spans="1:8" x14ac:dyDescent="0.25">
      <c r="A178" s="57" t="s">
        <v>592</v>
      </c>
      <c r="B178" s="49" t="s">
        <v>198</v>
      </c>
      <c r="C178" s="49" t="str">
        <f>VLOOKUP(A178,'SpEd BEA Rates by Month'!$A$3:$B$380,2,0)</f>
        <v>Selkirk School District</v>
      </c>
      <c r="D178" s="50">
        <v>0</v>
      </c>
      <c r="E178" s="50">
        <v>0</v>
      </c>
      <c r="F178" s="50">
        <v>0</v>
      </c>
      <c r="G178" s="50">
        <v>0</v>
      </c>
      <c r="H178" s="54"/>
    </row>
    <row r="179" spans="1:8" x14ac:dyDescent="0.25">
      <c r="A179" s="58" t="s">
        <v>591</v>
      </c>
      <c r="B179" s="52" t="s">
        <v>202</v>
      </c>
      <c r="C179" s="52" t="str">
        <f>VLOOKUP(A179,'SpEd BEA Rates by Month'!$A$3:$B$380,2,0)</f>
        <v>Steilacoom Hist. School District</v>
      </c>
      <c r="D179" s="53">
        <v>29.583333333333332</v>
      </c>
      <c r="E179" s="53">
        <v>31.666666666666668</v>
      </c>
      <c r="F179" s="53">
        <v>33.444444444444443</v>
      </c>
      <c r="G179" s="53">
        <v>33</v>
      </c>
      <c r="H179" s="54"/>
    </row>
    <row r="180" spans="1:8" x14ac:dyDescent="0.25">
      <c r="A180" s="57" t="s">
        <v>590</v>
      </c>
      <c r="B180" s="49" t="s">
        <v>202</v>
      </c>
      <c r="C180" s="49" t="str">
        <f>VLOOKUP(A180,'SpEd BEA Rates by Month'!$A$3:$B$380,2,0)</f>
        <v>Puyallup School District</v>
      </c>
      <c r="D180" s="50">
        <v>136.66666666666666</v>
      </c>
      <c r="E180" s="50">
        <v>155.5</v>
      </c>
      <c r="F180" s="50">
        <v>160.77777777777777</v>
      </c>
      <c r="G180" s="50">
        <v>155.75</v>
      </c>
      <c r="H180" s="54"/>
    </row>
    <row r="181" spans="1:8" x14ac:dyDescent="0.25">
      <c r="A181" s="58" t="s">
        <v>589</v>
      </c>
      <c r="B181" s="52" t="s">
        <v>202</v>
      </c>
      <c r="C181" s="52" t="str">
        <f>VLOOKUP(A181,'SpEd BEA Rates by Month'!$A$3:$B$380,2,0)</f>
        <v>Tacoma School District</v>
      </c>
      <c r="D181" s="53">
        <v>250.08333333333334</v>
      </c>
      <c r="E181" s="53">
        <v>276</v>
      </c>
      <c r="F181" s="53">
        <v>284.77777777777777</v>
      </c>
      <c r="G181" s="53">
        <v>283.33333333333331</v>
      </c>
      <c r="H181" s="54"/>
    </row>
    <row r="182" spans="1:8" x14ac:dyDescent="0.25">
      <c r="A182" s="57" t="s">
        <v>588</v>
      </c>
      <c r="B182" s="49" t="s">
        <v>202</v>
      </c>
      <c r="C182" s="49" t="str">
        <f>VLOOKUP(A182,'SpEd BEA Rates by Month'!$A$3:$B$380,2,0)</f>
        <v>Carbonado School District</v>
      </c>
      <c r="D182" s="50">
        <v>1.25</v>
      </c>
      <c r="E182" s="50">
        <v>1.8333333333333333</v>
      </c>
      <c r="F182" s="50">
        <v>2</v>
      </c>
      <c r="G182" s="50">
        <v>2</v>
      </c>
      <c r="H182" s="54"/>
    </row>
    <row r="183" spans="1:8" x14ac:dyDescent="0.25">
      <c r="A183" s="58" t="s">
        <v>587</v>
      </c>
      <c r="B183" s="52" t="s">
        <v>202</v>
      </c>
      <c r="C183" s="52" t="str">
        <f>VLOOKUP(A183,'SpEd BEA Rates by Month'!$A$3:$B$380,2,0)</f>
        <v>University Place School District</v>
      </c>
      <c r="D183" s="53">
        <v>31.416666666666668</v>
      </c>
      <c r="E183" s="53">
        <v>39.333333333333336</v>
      </c>
      <c r="F183" s="53">
        <v>40.555555555555557</v>
      </c>
      <c r="G183" s="53">
        <v>39.333333333333336</v>
      </c>
      <c r="H183" s="54"/>
    </row>
    <row r="184" spans="1:8" x14ac:dyDescent="0.25">
      <c r="A184" s="57" t="s">
        <v>586</v>
      </c>
      <c r="B184" s="49" t="s">
        <v>202</v>
      </c>
      <c r="C184" s="49" t="str">
        <f>VLOOKUP(A184,'SpEd BEA Rates by Month'!$A$3:$B$380,2,0)</f>
        <v>Sumner School District</v>
      </c>
      <c r="D184" s="50">
        <v>45.416666666666664</v>
      </c>
      <c r="E184" s="50">
        <v>71</v>
      </c>
      <c r="F184" s="50">
        <v>72.777777777777771</v>
      </c>
      <c r="G184" s="50">
        <v>68.083333333333329</v>
      </c>
      <c r="H184" s="54"/>
    </row>
    <row r="185" spans="1:8" x14ac:dyDescent="0.25">
      <c r="A185" s="58" t="s">
        <v>585</v>
      </c>
      <c r="B185" s="52" t="s">
        <v>202</v>
      </c>
      <c r="C185" s="52" t="str">
        <f>VLOOKUP(A185,'SpEd BEA Rates by Month'!$A$3:$B$380,2,0)</f>
        <v>Dieringer School District</v>
      </c>
      <c r="D185" s="53">
        <v>12.25</v>
      </c>
      <c r="E185" s="53">
        <v>9.5</v>
      </c>
      <c r="F185" s="53">
        <v>9.5555555555555554</v>
      </c>
      <c r="G185" s="53">
        <v>9.9166666666666661</v>
      </c>
      <c r="H185" s="54"/>
    </row>
    <row r="186" spans="1:8" x14ac:dyDescent="0.25">
      <c r="A186" s="57" t="s">
        <v>584</v>
      </c>
      <c r="B186" s="49" t="s">
        <v>202</v>
      </c>
      <c r="C186" s="49" t="str">
        <f>VLOOKUP(A186,'SpEd BEA Rates by Month'!$A$3:$B$380,2,0)</f>
        <v>Orting School District</v>
      </c>
      <c r="D186" s="50">
        <v>15.5</v>
      </c>
      <c r="E186" s="50">
        <v>25</v>
      </c>
      <c r="F186" s="50">
        <v>25.333333333333332</v>
      </c>
      <c r="G186" s="50">
        <v>24.5</v>
      </c>
      <c r="H186" s="54"/>
    </row>
    <row r="187" spans="1:8" x14ac:dyDescent="0.25">
      <c r="A187" s="58" t="s">
        <v>583</v>
      </c>
      <c r="B187" s="52" t="s">
        <v>202</v>
      </c>
      <c r="C187" s="52" t="str">
        <f>VLOOKUP(A187,'SpEd BEA Rates by Month'!$A$3:$B$380,2,0)</f>
        <v>Clover Park School District</v>
      </c>
      <c r="D187" s="53">
        <v>173.66666666666666</v>
      </c>
      <c r="E187" s="53">
        <v>209.5</v>
      </c>
      <c r="F187" s="53">
        <v>213.22222222222223</v>
      </c>
      <c r="G187" s="53">
        <v>208.08333333333334</v>
      </c>
      <c r="H187" s="54"/>
    </row>
    <row r="188" spans="1:8" x14ac:dyDescent="0.25">
      <c r="A188" s="57" t="s">
        <v>582</v>
      </c>
      <c r="B188" s="49" t="s">
        <v>202</v>
      </c>
      <c r="C188" s="49" t="str">
        <f>VLOOKUP(A188,'SpEd BEA Rates by Month'!$A$3:$B$380,2,0)</f>
        <v>Peninsula School District</v>
      </c>
      <c r="D188" s="50">
        <v>60.25</v>
      </c>
      <c r="E188" s="50">
        <v>55.5</v>
      </c>
      <c r="F188" s="50">
        <v>55.888888888888886</v>
      </c>
      <c r="G188" s="50">
        <v>54.916666666666664</v>
      </c>
      <c r="H188" s="54"/>
    </row>
    <row r="189" spans="1:8" x14ac:dyDescent="0.25">
      <c r="A189" s="58" t="s">
        <v>581</v>
      </c>
      <c r="B189" s="52" t="s">
        <v>202</v>
      </c>
      <c r="C189" s="52" t="str">
        <f>VLOOKUP(A189,'SpEd BEA Rates by Month'!$A$3:$B$380,2,0)</f>
        <v>Franklin Pierce School District</v>
      </c>
      <c r="D189" s="53">
        <v>47.833333333333336</v>
      </c>
      <c r="E189" s="53">
        <v>66.166666666666671</v>
      </c>
      <c r="F189" s="53">
        <v>67.111111111111114</v>
      </c>
      <c r="G189" s="53">
        <v>63.583333333333336</v>
      </c>
      <c r="H189" s="54"/>
    </row>
    <row r="190" spans="1:8" x14ac:dyDescent="0.25">
      <c r="A190" s="57" t="s">
        <v>580</v>
      </c>
      <c r="B190" s="49" t="s">
        <v>202</v>
      </c>
      <c r="C190" s="49" t="str">
        <f>VLOOKUP(A190,'SpEd BEA Rates by Month'!$A$3:$B$380,2,0)</f>
        <v>Bethel School District</v>
      </c>
      <c r="D190" s="50">
        <v>129.33333333333334</v>
      </c>
      <c r="E190" s="50">
        <v>162.33333333333334</v>
      </c>
      <c r="F190" s="50">
        <v>162.55555555555554</v>
      </c>
      <c r="G190" s="50">
        <v>154.25</v>
      </c>
      <c r="H190" s="54"/>
    </row>
    <row r="191" spans="1:8" x14ac:dyDescent="0.25">
      <c r="A191" s="58" t="s">
        <v>579</v>
      </c>
      <c r="B191" s="52" t="s">
        <v>202</v>
      </c>
      <c r="C191" s="52" t="str">
        <f>VLOOKUP(A191,'SpEd BEA Rates by Month'!$A$3:$B$380,2,0)</f>
        <v>Eatonville School District</v>
      </c>
      <c r="D191" s="53">
        <v>8.0833333333333339</v>
      </c>
      <c r="E191" s="53">
        <v>8.1666666666666661</v>
      </c>
      <c r="F191" s="53">
        <v>8.3333333333333339</v>
      </c>
      <c r="G191" s="53">
        <v>8.25</v>
      </c>
      <c r="H191" s="54"/>
    </row>
    <row r="192" spans="1:8" x14ac:dyDescent="0.25">
      <c r="A192" s="57" t="s">
        <v>578</v>
      </c>
      <c r="B192" s="49" t="s">
        <v>202</v>
      </c>
      <c r="C192" s="49" t="str">
        <f>VLOOKUP(A192,'SpEd BEA Rates by Month'!$A$3:$B$380,2,0)</f>
        <v>White River School District</v>
      </c>
      <c r="D192" s="50">
        <v>23.583333333333332</v>
      </c>
      <c r="E192" s="50">
        <v>30.666666666666668</v>
      </c>
      <c r="F192" s="50">
        <v>30.444444444444443</v>
      </c>
      <c r="G192" s="50">
        <v>29.25</v>
      </c>
      <c r="H192" s="54"/>
    </row>
    <row r="193" spans="1:8" x14ac:dyDescent="0.25">
      <c r="A193" s="58" t="s">
        <v>577</v>
      </c>
      <c r="B193" s="52" t="s">
        <v>202</v>
      </c>
      <c r="C193" s="52" t="str">
        <f>VLOOKUP(A193,'SpEd BEA Rates by Month'!$A$3:$B$380,2,0)</f>
        <v>Fife School District</v>
      </c>
      <c r="D193" s="53">
        <v>22</v>
      </c>
      <c r="E193" s="53">
        <v>26</v>
      </c>
      <c r="F193" s="53">
        <v>26.777777777777779</v>
      </c>
      <c r="G193" s="53">
        <v>4.166666666666667</v>
      </c>
      <c r="H193" s="54"/>
    </row>
    <row r="194" spans="1:8" x14ac:dyDescent="0.25">
      <c r="A194" s="57" t="s">
        <v>562</v>
      </c>
      <c r="B194" s="49" t="s">
        <v>218</v>
      </c>
      <c r="C194" s="49" t="str">
        <f>VLOOKUP(A194,'SpEd BEA Rates by Month'!$A$3:$B$380,2,0)</f>
        <v>Shaw Island School District</v>
      </c>
      <c r="D194" s="50">
        <v>0</v>
      </c>
      <c r="E194" s="50">
        <v>0</v>
      </c>
      <c r="F194" s="50">
        <v>0</v>
      </c>
      <c r="G194" s="50">
        <v>0</v>
      </c>
      <c r="H194" s="54"/>
    </row>
    <row r="195" spans="1:8" x14ac:dyDescent="0.25">
      <c r="A195" s="58" t="s">
        <v>561</v>
      </c>
      <c r="B195" s="52" t="s">
        <v>218</v>
      </c>
      <c r="C195" s="52" t="str">
        <f>VLOOKUP(A195,'SpEd BEA Rates by Month'!$A$3:$B$380,2,0)</f>
        <v>Orcas Island School District</v>
      </c>
      <c r="D195" s="53">
        <v>4.25</v>
      </c>
      <c r="E195" s="53">
        <v>3.5</v>
      </c>
      <c r="F195" s="53">
        <v>3.5555555555555554</v>
      </c>
      <c r="G195" s="53">
        <v>3.5</v>
      </c>
      <c r="H195" s="54"/>
    </row>
    <row r="196" spans="1:8" x14ac:dyDescent="0.25">
      <c r="A196" s="57" t="s">
        <v>560</v>
      </c>
      <c r="B196" s="49" t="s">
        <v>218</v>
      </c>
      <c r="C196" s="49" t="str">
        <f>VLOOKUP(A196,'SpEd BEA Rates by Month'!$A$3:$B$380,2,0)</f>
        <v>Lopez School District</v>
      </c>
      <c r="D196" s="50">
        <v>0.66666666666666663</v>
      </c>
      <c r="E196" s="50">
        <v>1.6666666666666667</v>
      </c>
      <c r="F196" s="50">
        <v>2</v>
      </c>
      <c r="G196" s="50">
        <v>1.75</v>
      </c>
      <c r="H196" s="54"/>
    </row>
    <row r="197" spans="1:8" x14ac:dyDescent="0.25">
      <c r="A197" s="58" t="s">
        <v>559</v>
      </c>
      <c r="B197" s="52" t="s">
        <v>218</v>
      </c>
      <c r="C197" s="52" t="str">
        <f>VLOOKUP(A197,'SpEd BEA Rates by Month'!$A$3:$B$380,2,0)</f>
        <v>San Juan Island School District</v>
      </c>
      <c r="D197" s="53">
        <v>6.666666666666667</v>
      </c>
      <c r="E197" s="53">
        <v>11.166666666666666</v>
      </c>
      <c r="F197" s="53">
        <v>9.8888888888888893</v>
      </c>
      <c r="G197" s="53">
        <v>9.9166666666666661</v>
      </c>
      <c r="H197" s="54"/>
    </row>
    <row r="198" spans="1:8" x14ac:dyDescent="0.25">
      <c r="A198" s="57" t="s">
        <v>558</v>
      </c>
      <c r="B198" s="49" t="s">
        <v>223</v>
      </c>
      <c r="C198" s="49" t="str">
        <f>VLOOKUP(A198,'SpEd BEA Rates by Month'!$A$3:$B$380,2,0)</f>
        <v>Concrete School District</v>
      </c>
      <c r="D198" s="50">
        <v>0.83333333333333337</v>
      </c>
      <c r="E198" s="50">
        <v>1.5</v>
      </c>
      <c r="F198" s="50">
        <v>1.8888888888888888</v>
      </c>
      <c r="G198" s="50">
        <v>1.4166666666666667</v>
      </c>
      <c r="H198" s="54"/>
    </row>
    <row r="199" spans="1:8" x14ac:dyDescent="0.25">
      <c r="A199" s="58" t="s">
        <v>557</v>
      </c>
      <c r="B199" s="52" t="s">
        <v>223</v>
      </c>
      <c r="C199" s="52" t="str">
        <f>VLOOKUP(A199,'SpEd BEA Rates by Month'!$A$3:$B$380,2,0)</f>
        <v>Burlington-Edison School District</v>
      </c>
      <c r="D199" s="53">
        <v>11.75</v>
      </c>
      <c r="E199" s="53">
        <v>13.833333333333334</v>
      </c>
      <c r="F199" s="53">
        <v>13.888888888888889</v>
      </c>
      <c r="G199" s="53">
        <v>14.416666666666666</v>
      </c>
      <c r="H199" s="54"/>
    </row>
    <row r="200" spans="1:8" x14ac:dyDescent="0.25">
      <c r="A200" s="57" t="s">
        <v>556</v>
      </c>
      <c r="B200" s="49" t="s">
        <v>223</v>
      </c>
      <c r="C200" s="49" t="str">
        <f>VLOOKUP(A200,'SpEd BEA Rates by Month'!$A$3:$B$380,2,0)</f>
        <v>Sedro-Woolley School District</v>
      </c>
      <c r="D200" s="50">
        <v>26.25</v>
      </c>
      <c r="E200" s="50">
        <v>44</v>
      </c>
      <c r="F200" s="50">
        <v>44.333333333333336</v>
      </c>
      <c r="G200" s="50">
        <v>40.75</v>
      </c>
      <c r="H200" s="54"/>
    </row>
    <row r="201" spans="1:8" x14ac:dyDescent="0.25">
      <c r="A201" s="58" t="s">
        <v>555</v>
      </c>
      <c r="B201" s="52" t="s">
        <v>223</v>
      </c>
      <c r="C201" s="52" t="str">
        <f>VLOOKUP(A201,'SpEd BEA Rates by Month'!$A$3:$B$380,2,0)</f>
        <v>Anacortes School District</v>
      </c>
      <c r="D201" s="53">
        <v>16.399999999999999</v>
      </c>
      <c r="E201" s="53">
        <v>18.5</v>
      </c>
      <c r="F201" s="53">
        <v>20.666666666666668</v>
      </c>
      <c r="G201" s="53">
        <v>18.666666666666668</v>
      </c>
      <c r="H201" s="54"/>
    </row>
    <row r="202" spans="1:8" x14ac:dyDescent="0.25">
      <c r="A202" s="57" t="s">
        <v>554</v>
      </c>
      <c r="B202" s="49" t="s">
        <v>223</v>
      </c>
      <c r="C202" s="49" t="str">
        <f>VLOOKUP(A202,'SpEd BEA Rates by Month'!$A$3:$B$380,2,0)</f>
        <v>La Conner School District</v>
      </c>
      <c r="D202" s="50">
        <v>4.333333333333333</v>
      </c>
      <c r="E202" s="50">
        <v>4</v>
      </c>
      <c r="F202" s="50">
        <v>3.6666666666666665</v>
      </c>
      <c r="G202" s="50">
        <v>3.8333333333333335</v>
      </c>
      <c r="H202" s="54"/>
    </row>
    <row r="203" spans="1:8" x14ac:dyDescent="0.25">
      <c r="A203" s="58" t="s">
        <v>553</v>
      </c>
      <c r="B203" s="52" t="s">
        <v>223</v>
      </c>
      <c r="C203" s="52" t="str">
        <f>VLOOKUP(A203,'SpEd BEA Rates by Month'!$A$3:$B$380,2,0)</f>
        <v>Conway School District</v>
      </c>
      <c r="D203" s="53">
        <v>2</v>
      </c>
      <c r="E203" s="53">
        <v>2.6666666666666665</v>
      </c>
      <c r="F203" s="53">
        <v>2.6666666666666665</v>
      </c>
      <c r="G203" s="53">
        <v>2.5833333333333335</v>
      </c>
      <c r="H203" s="54"/>
    </row>
    <row r="204" spans="1:8" x14ac:dyDescent="0.25">
      <c r="A204" s="57" t="s">
        <v>552</v>
      </c>
      <c r="B204" s="49" t="s">
        <v>223</v>
      </c>
      <c r="C204" s="49" t="str">
        <f>VLOOKUP(A204,'SpEd BEA Rates by Month'!$A$3:$B$380,2,0)</f>
        <v>Mount Vernon School District</v>
      </c>
      <c r="D204" s="50">
        <v>46.916666666666664</v>
      </c>
      <c r="E204" s="50">
        <v>44.5</v>
      </c>
      <c r="F204" s="50">
        <v>45</v>
      </c>
      <c r="G204" s="50">
        <v>45.416666666666664</v>
      </c>
      <c r="H204" s="54"/>
    </row>
    <row r="205" spans="1:8" x14ac:dyDescent="0.25">
      <c r="A205" s="58" t="s">
        <v>547</v>
      </c>
      <c r="B205" s="52" t="s">
        <v>231</v>
      </c>
      <c r="C205" s="52" t="str">
        <f>VLOOKUP(A205,'SpEd BEA Rates by Month'!$A$3:$B$380,2,0)</f>
        <v>Skamania School District</v>
      </c>
      <c r="D205" s="53">
        <v>0</v>
      </c>
      <c r="E205" s="53">
        <v>0</v>
      </c>
      <c r="F205" s="53">
        <v>0</v>
      </c>
      <c r="G205" s="53">
        <v>0</v>
      </c>
      <c r="H205" s="54"/>
    </row>
    <row r="206" spans="1:8" x14ac:dyDescent="0.25">
      <c r="A206" s="57" t="s">
        <v>546</v>
      </c>
      <c r="B206" s="49" t="s">
        <v>231</v>
      </c>
      <c r="C206" s="49" t="str">
        <f>VLOOKUP(A206,'SpEd BEA Rates by Month'!$A$3:$B$380,2,0)</f>
        <v>Mount Pleasant School District</v>
      </c>
      <c r="D206" s="50">
        <v>0</v>
      </c>
      <c r="E206" s="50">
        <v>0</v>
      </c>
      <c r="F206" s="50">
        <v>0</v>
      </c>
      <c r="G206" s="50">
        <v>0</v>
      </c>
      <c r="H206" s="54"/>
    </row>
    <row r="207" spans="1:8" x14ac:dyDescent="0.25">
      <c r="A207" s="58" t="s">
        <v>545</v>
      </c>
      <c r="B207" s="52" t="s">
        <v>231</v>
      </c>
      <c r="C207" s="52" t="str">
        <f>VLOOKUP(A207,'SpEd BEA Rates by Month'!$A$3:$B$380,2,0)</f>
        <v>Mill A School District</v>
      </c>
      <c r="D207" s="53">
        <v>0</v>
      </c>
      <c r="E207" s="53">
        <v>0</v>
      </c>
      <c r="F207" s="53">
        <v>0</v>
      </c>
      <c r="G207" s="53">
        <v>0</v>
      </c>
      <c r="H207" s="54"/>
    </row>
    <row r="208" spans="1:8" x14ac:dyDescent="0.25">
      <c r="A208" s="57" t="s">
        <v>544</v>
      </c>
      <c r="B208" s="49" t="s">
        <v>231</v>
      </c>
      <c r="C208" s="49" t="str">
        <f>VLOOKUP(A208,'SpEd BEA Rates by Month'!$A$3:$B$380,2,0)</f>
        <v>Stevenson-Carson School District</v>
      </c>
      <c r="D208" s="50">
        <v>5.75</v>
      </c>
      <c r="E208" s="50">
        <v>7.833333333333333</v>
      </c>
      <c r="F208" s="50">
        <v>7.8888888888888893</v>
      </c>
      <c r="G208" s="50">
        <v>7.916666666666667</v>
      </c>
      <c r="H208" s="54"/>
    </row>
    <row r="209" spans="1:8" x14ac:dyDescent="0.25">
      <c r="A209" s="58" t="s">
        <v>543</v>
      </c>
      <c r="B209" s="52" t="s">
        <v>236</v>
      </c>
      <c r="C209" s="52" t="str">
        <f>VLOOKUP(A209,'SpEd BEA Rates by Month'!$A$3:$B$380,2,0)</f>
        <v>Everett School District</v>
      </c>
      <c r="D209" s="53">
        <v>191.41666666666666</v>
      </c>
      <c r="E209" s="53">
        <v>210.66666666666666</v>
      </c>
      <c r="F209" s="53">
        <v>213.22222222222223</v>
      </c>
      <c r="G209" s="53">
        <v>211.66666666666666</v>
      </c>
      <c r="H209" s="54"/>
    </row>
    <row r="210" spans="1:8" x14ac:dyDescent="0.25">
      <c r="A210" s="57" t="s">
        <v>542</v>
      </c>
      <c r="B210" s="49" t="s">
        <v>236</v>
      </c>
      <c r="C210" s="49" t="str">
        <f>VLOOKUP(A210,'SpEd BEA Rates by Month'!$A$3:$B$380,2,0)</f>
        <v>Lake Stevens School District</v>
      </c>
      <c r="D210" s="50">
        <v>96.25</v>
      </c>
      <c r="E210" s="50">
        <v>110</v>
      </c>
      <c r="F210" s="50">
        <v>110.22222222222223</v>
      </c>
      <c r="G210" s="50">
        <v>107.33333333333333</v>
      </c>
      <c r="H210" s="54"/>
    </row>
    <row r="211" spans="1:8" x14ac:dyDescent="0.25">
      <c r="A211" s="58" t="s">
        <v>541</v>
      </c>
      <c r="B211" s="52" t="s">
        <v>236</v>
      </c>
      <c r="C211" s="52" t="str">
        <f>VLOOKUP(A211,'SpEd BEA Rates by Month'!$A$3:$B$380,2,0)</f>
        <v>Mukilteo School District</v>
      </c>
      <c r="D211" s="53">
        <v>141.91666666666666</v>
      </c>
      <c r="E211" s="53">
        <v>156.66666666666666</v>
      </c>
      <c r="F211" s="53">
        <v>156.11111111111111</v>
      </c>
      <c r="G211" s="53">
        <v>154.16666666666666</v>
      </c>
      <c r="H211" s="54"/>
    </row>
    <row r="212" spans="1:8" x14ac:dyDescent="0.25">
      <c r="A212" s="57" t="s">
        <v>540</v>
      </c>
      <c r="B212" s="49" t="s">
        <v>236</v>
      </c>
      <c r="C212" s="49" t="str">
        <f>VLOOKUP(A212,'SpEd BEA Rates by Month'!$A$3:$B$380,2,0)</f>
        <v>Edmonds School District</v>
      </c>
      <c r="D212" s="50">
        <v>235.08333333333334</v>
      </c>
      <c r="E212" s="50">
        <v>260.66666666666669</v>
      </c>
      <c r="F212" s="50">
        <v>263.44444444444446</v>
      </c>
      <c r="G212" s="50">
        <v>258.41666666666669</v>
      </c>
      <c r="H212" s="54"/>
    </row>
    <row r="213" spans="1:8" x14ac:dyDescent="0.25">
      <c r="A213" s="58" t="s">
        <v>539</v>
      </c>
      <c r="B213" s="52" t="s">
        <v>236</v>
      </c>
      <c r="C213" s="52" t="str">
        <f>VLOOKUP(A213,'SpEd BEA Rates by Month'!$A$3:$B$380,2,0)</f>
        <v>Arlington School District</v>
      </c>
      <c r="D213" s="53">
        <v>34.916666666666664</v>
      </c>
      <c r="E213" s="53">
        <v>38.333333333333336</v>
      </c>
      <c r="F213" s="53">
        <v>39.666666666666664</v>
      </c>
      <c r="G213" s="53">
        <v>38.75</v>
      </c>
      <c r="H213" s="54"/>
    </row>
    <row r="214" spans="1:8" x14ac:dyDescent="0.25">
      <c r="A214" s="57" t="s">
        <v>538</v>
      </c>
      <c r="B214" s="49" t="s">
        <v>236</v>
      </c>
      <c r="C214" s="49" t="str">
        <f>VLOOKUP(A214,'SpEd BEA Rates by Month'!$A$3:$B$380,2,0)</f>
        <v>Marysville School District</v>
      </c>
      <c r="D214" s="50">
        <v>117.83333333333333</v>
      </c>
      <c r="E214" s="50">
        <v>128</v>
      </c>
      <c r="F214" s="50">
        <v>127.33333333333333</v>
      </c>
      <c r="G214" s="50">
        <v>121.41666666666667</v>
      </c>
      <c r="H214" s="54"/>
    </row>
    <row r="215" spans="1:8" x14ac:dyDescent="0.25">
      <c r="A215" s="58" t="s">
        <v>537</v>
      </c>
      <c r="B215" s="52" t="s">
        <v>236</v>
      </c>
      <c r="C215" s="52" t="str">
        <f>VLOOKUP(A215,'SpEd BEA Rates by Month'!$A$3:$B$380,2,0)</f>
        <v>Index School District</v>
      </c>
      <c r="D215" s="53">
        <v>0</v>
      </c>
      <c r="E215" s="53">
        <v>0</v>
      </c>
      <c r="F215" s="53">
        <v>0</v>
      </c>
      <c r="G215" s="53">
        <v>0</v>
      </c>
      <c r="H215" s="54"/>
    </row>
    <row r="216" spans="1:8" x14ac:dyDescent="0.25">
      <c r="A216" s="57" t="s">
        <v>536</v>
      </c>
      <c r="B216" s="49" t="s">
        <v>236</v>
      </c>
      <c r="C216" s="49" t="str">
        <f>VLOOKUP(A216,'SpEd BEA Rates by Month'!$A$3:$B$380,2,0)</f>
        <v>Monroe School District</v>
      </c>
      <c r="D216" s="50">
        <v>45.333333333333336</v>
      </c>
      <c r="E216" s="50">
        <v>50.333333333333336</v>
      </c>
      <c r="F216" s="50">
        <v>51.444444444444443</v>
      </c>
      <c r="G216" s="50">
        <v>50.25</v>
      </c>
      <c r="H216" s="54"/>
    </row>
    <row r="217" spans="1:8" x14ac:dyDescent="0.25">
      <c r="A217" s="58" t="s">
        <v>535</v>
      </c>
      <c r="B217" s="52" t="s">
        <v>236</v>
      </c>
      <c r="C217" s="52" t="str">
        <f>VLOOKUP(A217,'SpEd BEA Rates by Month'!$A$3:$B$380,2,0)</f>
        <v>Snohomish School District</v>
      </c>
      <c r="D217" s="53">
        <v>65.583333333333329</v>
      </c>
      <c r="E217" s="53">
        <v>78.166666666666671</v>
      </c>
      <c r="F217" s="53">
        <v>76.777777777777771</v>
      </c>
      <c r="G217" s="53">
        <v>75</v>
      </c>
      <c r="H217" s="54"/>
    </row>
    <row r="218" spans="1:8" x14ac:dyDescent="0.25">
      <c r="A218" s="57" t="s">
        <v>534</v>
      </c>
      <c r="B218" s="49" t="s">
        <v>236</v>
      </c>
      <c r="C218" s="49" t="str">
        <f>VLOOKUP(A218,'SpEd BEA Rates by Month'!$A$3:$B$380,2,0)</f>
        <v>Lakewood School District</v>
      </c>
      <c r="D218" s="50">
        <v>21.75</v>
      </c>
      <c r="E218" s="50">
        <v>19.5</v>
      </c>
      <c r="F218" s="50">
        <v>20.444444444444443</v>
      </c>
      <c r="G218" s="50">
        <v>21</v>
      </c>
      <c r="H218" s="54"/>
    </row>
    <row r="219" spans="1:8" x14ac:dyDescent="0.25">
      <c r="A219" s="58" t="s">
        <v>533</v>
      </c>
      <c r="B219" s="52" t="s">
        <v>236</v>
      </c>
      <c r="C219" s="52" t="str">
        <f>VLOOKUP(A219,'SpEd BEA Rates by Month'!$A$3:$B$380,2,0)</f>
        <v>Sultan School District</v>
      </c>
      <c r="D219" s="53">
        <v>14.75</v>
      </c>
      <c r="E219" s="53">
        <v>21.833333333333332</v>
      </c>
      <c r="F219" s="53">
        <v>22.777777777777779</v>
      </c>
      <c r="G219" s="53">
        <v>22.083333333333332</v>
      </c>
      <c r="H219" s="54"/>
    </row>
    <row r="220" spans="1:8" x14ac:dyDescent="0.25">
      <c r="A220" s="57" t="s">
        <v>532</v>
      </c>
      <c r="B220" s="49" t="s">
        <v>236</v>
      </c>
      <c r="C220" s="49" t="str">
        <f>VLOOKUP(A220,'SpEd BEA Rates by Month'!$A$3:$B$380,2,0)</f>
        <v>Darrington School District</v>
      </c>
      <c r="D220" s="50">
        <v>2.1666666666666665</v>
      </c>
      <c r="E220" s="50">
        <v>1.6666666666666667</v>
      </c>
      <c r="F220" s="50">
        <v>1.7777777777777777</v>
      </c>
      <c r="G220" s="50">
        <v>1.5833333333333333</v>
      </c>
      <c r="H220" s="54"/>
    </row>
    <row r="221" spans="1:8" x14ac:dyDescent="0.25">
      <c r="A221" s="58" t="s">
        <v>531</v>
      </c>
      <c r="B221" s="52" t="s">
        <v>236</v>
      </c>
      <c r="C221" s="52" t="str">
        <f>VLOOKUP(A221,'SpEd BEA Rates by Month'!$A$3:$B$380,2,0)</f>
        <v>Granite Falls School District</v>
      </c>
      <c r="D221" s="53">
        <v>24.25</v>
      </c>
      <c r="E221" s="53">
        <v>23.666666666666668</v>
      </c>
      <c r="F221" s="53">
        <v>22.222222222222221</v>
      </c>
      <c r="G221" s="53">
        <v>22.583333333333332</v>
      </c>
      <c r="H221" s="54"/>
    </row>
    <row r="222" spans="1:8" x14ac:dyDescent="0.25">
      <c r="A222" s="57" t="s">
        <v>530</v>
      </c>
      <c r="B222" s="49" t="s">
        <v>236</v>
      </c>
      <c r="C222" s="49" t="str">
        <f>VLOOKUP(A222,'SpEd BEA Rates by Month'!$A$3:$B$380,2,0)</f>
        <v>Stanwood-Camano School District</v>
      </c>
      <c r="D222" s="50">
        <v>47.316666666666663</v>
      </c>
      <c r="E222" s="50">
        <v>40.333333333333336</v>
      </c>
      <c r="F222" s="50">
        <v>38</v>
      </c>
      <c r="G222" s="50">
        <v>9.9166666666666661</v>
      </c>
      <c r="H222" s="54"/>
    </row>
    <row r="223" spans="1:8" x14ac:dyDescent="0.25">
      <c r="A223" s="58" t="s">
        <v>525</v>
      </c>
      <c r="B223" s="52" t="s">
        <v>251</v>
      </c>
      <c r="C223" s="52" t="str">
        <f>VLOOKUP(A223,'SpEd BEA Rates by Month'!$A$3:$B$380,2,0)</f>
        <v>Spokane School District</v>
      </c>
      <c r="D223" s="53">
        <v>598.16666666666663</v>
      </c>
      <c r="E223" s="53">
        <v>667.33333333333337</v>
      </c>
      <c r="F223" s="53">
        <v>678</v>
      </c>
      <c r="G223" s="53">
        <v>673.41666666666663</v>
      </c>
      <c r="H223" s="54"/>
    </row>
    <row r="224" spans="1:8" x14ac:dyDescent="0.25">
      <c r="A224" s="57" t="s">
        <v>524</v>
      </c>
      <c r="B224" s="49" t="s">
        <v>251</v>
      </c>
      <c r="C224" s="49" t="str">
        <f>VLOOKUP(A224,'SpEd BEA Rates by Month'!$A$3:$B$380,2,0)</f>
        <v>Orchard Prairie School District</v>
      </c>
      <c r="D224" s="50">
        <v>0.54545454545454541</v>
      </c>
      <c r="E224" s="50">
        <v>1.1666666666666667</v>
      </c>
      <c r="F224" s="50">
        <v>1.1111111111111112</v>
      </c>
      <c r="G224" s="50">
        <v>1.0833333333333333</v>
      </c>
      <c r="H224" s="54"/>
    </row>
    <row r="225" spans="1:8" x14ac:dyDescent="0.25">
      <c r="A225" s="58" t="s">
        <v>523</v>
      </c>
      <c r="B225" s="52" t="s">
        <v>251</v>
      </c>
      <c r="C225" s="52" t="str">
        <f>VLOOKUP(A225,'SpEd BEA Rates by Month'!$A$3:$B$380,2,0)</f>
        <v>Great Northern School District</v>
      </c>
      <c r="D225" s="53">
        <v>0.5</v>
      </c>
      <c r="E225" s="53">
        <v>0</v>
      </c>
      <c r="F225" s="53">
        <v>0</v>
      </c>
      <c r="G225" s="53">
        <v>0</v>
      </c>
      <c r="H225" s="54"/>
    </row>
    <row r="226" spans="1:8" x14ac:dyDescent="0.25">
      <c r="A226" s="57" t="s">
        <v>522</v>
      </c>
      <c r="B226" s="49" t="s">
        <v>251</v>
      </c>
      <c r="C226" s="49" t="str">
        <f>VLOOKUP(A226,'SpEd BEA Rates by Month'!$A$3:$B$380,2,0)</f>
        <v>Nine Mile Falls School District</v>
      </c>
      <c r="D226" s="50">
        <v>6.1666666666666661</v>
      </c>
      <c r="E226" s="50">
        <v>6.5</v>
      </c>
      <c r="F226" s="50">
        <v>7.4444444444444446</v>
      </c>
      <c r="G226" s="50">
        <v>5.083333333333333</v>
      </c>
      <c r="H226" s="54"/>
    </row>
    <row r="227" spans="1:8" x14ac:dyDescent="0.25">
      <c r="A227" s="58" t="s">
        <v>521</v>
      </c>
      <c r="B227" s="52" t="s">
        <v>251</v>
      </c>
      <c r="C227" s="52" t="str">
        <f>VLOOKUP(A227,'SpEd BEA Rates by Month'!$A$3:$B$380,2,0)</f>
        <v>Medical Lake School District</v>
      </c>
      <c r="D227" s="53">
        <v>25.083333333333332</v>
      </c>
      <c r="E227" s="53">
        <v>22.333333333333332</v>
      </c>
      <c r="F227" s="53">
        <v>22.555555555555557</v>
      </c>
      <c r="G227" s="53">
        <v>23.166666666666668</v>
      </c>
      <c r="H227" s="54"/>
    </row>
    <row r="228" spans="1:8" x14ac:dyDescent="0.25">
      <c r="A228" s="57" t="s">
        <v>520</v>
      </c>
      <c r="B228" s="49" t="s">
        <v>251</v>
      </c>
      <c r="C228" s="49" t="str">
        <f>VLOOKUP(A228,'SpEd BEA Rates by Month'!$A$3:$B$380,2,0)</f>
        <v>Mead School District</v>
      </c>
      <c r="D228" s="50">
        <v>123</v>
      </c>
      <c r="E228" s="50">
        <v>162.66666666666666</v>
      </c>
      <c r="F228" s="50">
        <v>161.22222222222223</v>
      </c>
      <c r="G228" s="50">
        <v>156.58333333333334</v>
      </c>
      <c r="H228" s="54"/>
    </row>
    <row r="229" spans="1:8" x14ac:dyDescent="0.25">
      <c r="A229" s="58" t="s">
        <v>519</v>
      </c>
      <c r="B229" s="52" t="s">
        <v>251</v>
      </c>
      <c r="C229" s="52" t="str">
        <f>VLOOKUP(A229,'SpEd BEA Rates by Month'!$A$3:$B$380,2,0)</f>
        <v>Central Valley School District</v>
      </c>
      <c r="D229" s="53">
        <v>258.58333333333331</v>
      </c>
      <c r="E229" s="53">
        <v>273.66666666666669</v>
      </c>
      <c r="F229" s="53">
        <v>274</v>
      </c>
      <c r="G229" s="53">
        <v>271.83333333333331</v>
      </c>
      <c r="H229" s="54"/>
    </row>
    <row r="230" spans="1:8" x14ac:dyDescent="0.25">
      <c r="A230" s="57" t="s">
        <v>518</v>
      </c>
      <c r="B230" s="49" t="s">
        <v>251</v>
      </c>
      <c r="C230" s="49" t="str">
        <f>VLOOKUP(A230,'SpEd BEA Rates by Month'!$A$3:$B$380,2,0)</f>
        <v>Freeman School District</v>
      </c>
      <c r="D230" s="50">
        <v>6.583333333333333</v>
      </c>
      <c r="E230" s="50">
        <v>10.166666666666666</v>
      </c>
      <c r="F230" s="50">
        <v>9.8888888888888893</v>
      </c>
      <c r="G230" s="50">
        <v>9.0833333333333339</v>
      </c>
      <c r="H230" s="54"/>
    </row>
    <row r="231" spans="1:8" x14ac:dyDescent="0.25">
      <c r="A231" s="58" t="s">
        <v>517</v>
      </c>
      <c r="B231" s="52" t="s">
        <v>251</v>
      </c>
      <c r="C231" s="52" t="str">
        <f>VLOOKUP(A231,'SpEd BEA Rates by Month'!$A$3:$B$380,2,0)</f>
        <v>Cheney School District</v>
      </c>
      <c r="D231" s="53">
        <v>92.083333333333329</v>
      </c>
      <c r="E231" s="53">
        <v>110.5</v>
      </c>
      <c r="F231" s="53">
        <v>110.55555555555556</v>
      </c>
      <c r="G231" s="53">
        <v>110.08333333333333</v>
      </c>
      <c r="H231" s="54"/>
    </row>
    <row r="232" spans="1:8" x14ac:dyDescent="0.25">
      <c r="A232" s="57" t="s">
        <v>516</v>
      </c>
      <c r="B232" s="49" t="s">
        <v>251</v>
      </c>
      <c r="C232" s="49" t="str">
        <f>VLOOKUP(A232,'SpEd BEA Rates by Month'!$A$3:$B$380,2,0)</f>
        <v>East Valley School District (Spokane)</v>
      </c>
      <c r="D232" s="50">
        <v>99.083333333333329</v>
      </c>
      <c r="E232" s="50">
        <v>114.33333333333333</v>
      </c>
      <c r="F232" s="50">
        <v>114.22222222222223</v>
      </c>
      <c r="G232" s="50">
        <v>113.75</v>
      </c>
      <c r="H232" s="54"/>
    </row>
    <row r="233" spans="1:8" x14ac:dyDescent="0.25">
      <c r="A233" s="58" t="s">
        <v>515</v>
      </c>
      <c r="B233" s="52" t="s">
        <v>251</v>
      </c>
      <c r="C233" s="52" t="str">
        <f>VLOOKUP(A233,'SpEd BEA Rates by Month'!$A$3:$B$380,2,0)</f>
        <v>Liberty School District</v>
      </c>
      <c r="D233" s="53">
        <v>8.25</v>
      </c>
      <c r="E233" s="53">
        <v>7.5</v>
      </c>
      <c r="F233" s="53">
        <v>7.8888888888888893</v>
      </c>
      <c r="G233" s="53">
        <v>7.583333333333333</v>
      </c>
      <c r="H233" s="54"/>
    </row>
    <row r="234" spans="1:8" x14ac:dyDescent="0.25">
      <c r="A234" s="57" t="s">
        <v>514</v>
      </c>
      <c r="B234" s="49" t="s">
        <v>251</v>
      </c>
      <c r="C234" s="49" t="str">
        <f>VLOOKUP(A234,'SpEd BEA Rates by Month'!$A$3:$B$380,2,0)</f>
        <v>West Valley School District (Spokane)</v>
      </c>
      <c r="D234" s="50">
        <v>57.75</v>
      </c>
      <c r="E234" s="50">
        <v>69.166666666666671</v>
      </c>
      <c r="F234" s="50">
        <v>70.333333333333329</v>
      </c>
      <c r="G234" s="50">
        <v>67.5</v>
      </c>
      <c r="H234" s="54"/>
    </row>
    <row r="235" spans="1:8" x14ac:dyDescent="0.25">
      <c r="A235" s="58" t="s">
        <v>513</v>
      </c>
      <c r="B235" s="52" t="s">
        <v>251</v>
      </c>
      <c r="C235" s="52" t="str">
        <f>VLOOKUP(A235,'SpEd BEA Rates by Month'!$A$3:$B$380,2,0)</f>
        <v>Deer Park School District</v>
      </c>
      <c r="D235" s="53">
        <v>12.5</v>
      </c>
      <c r="E235" s="53">
        <v>19.166666666666668</v>
      </c>
      <c r="F235" s="53">
        <v>21.666666666666668</v>
      </c>
      <c r="G235" s="53">
        <v>20.333333333333332</v>
      </c>
      <c r="H235" s="54"/>
    </row>
    <row r="236" spans="1:8" x14ac:dyDescent="0.25">
      <c r="A236" s="57" t="s">
        <v>512</v>
      </c>
      <c r="B236" s="49" t="s">
        <v>251</v>
      </c>
      <c r="C236" s="49" t="str">
        <f>VLOOKUP(A236,'SpEd BEA Rates by Month'!$A$3:$B$380,2,0)</f>
        <v>Riverside School District</v>
      </c>
      <c r="D236" s="50">
        <v>13.5</v>
      </c>
      <c r="E236" s="50">
        <v>19.666666666666668</v>
      </c>
      <c r="F236" s="50">
        <v>21.333333333333332</v>
      </c>
      <c r="G236" s="50">
        <v>0</v>
      </c>
      <c r="H236" s="54"/>
    </row>
    <row r="237" spans="1:8" x14ac:dyDescent="0.25">
      <c r="A237" s="58" t="s">
        <v>495</v>
      </c>
      <c r="B237" s="52" t="s">
        <v>266</v>
      </c>
      <c r="C237" s="52" t="str">
        <f>VLOOKUP(A237,'SpEd BEA Rates by Month'!$A$3:$B$380,2,0)</f>
        <v>Onion Creek School District</v>
      </c>
      <c r="D237" s="53">
        <v>0</v>
      </c>
      <c r="E237" s="53">
        <v>0</v>
      </c>
      <c r="F237" s="53">
        <v>0</v>
      </c>
      <c r="G237" s="53">
        <v>0</v>
      </c>
      <c r="H237" s="54"/>
    </row>
    <row r="238" spans="1:8" x14ac:dyDescent="0.25">
      <c r="A238" s="57" t="s">
        <v>494</v>
      </c>
      <c r="B238" s="49" t="s">
        <v>266</v>
      </c>
      <c r="C238" s="49" t="str">
        <f>VLOOKUP(A238,'SpEd BEA Rates by Month'!$A$3:$B$380,2,0)</f>
        <v>Chewelah School District</v>
      </c>
      <c r="D238" s="50">
        <v>0.5</v>
      </c>
      <c r="E238" s="50">
        <v>1.3333333333333333</v>
      </c>
      <c r="F238" s="50">
        <v>1.2222222222222223</v>
      </c>
      <c r="G238" s="50">
        <v>1.1666666666666667</v>
      </c>
      <c r="H238" s="54"/>
    </row>
    <row r="239" spans="1:8" x14ac:dyDescent="0.25">
      <c r="A239" s="58" t="s">
        <v>493</v>
      </c>
      <c r="B239" s="52" t="s">
        <v>266</v>
      </c>
      <c r="C239" s="52" t="str">
        <f>VLOOKUP(A239,'SpEd BEA Rates by Month'!$A$3:$B$380,2,0)</f>
        <v>Wellpinit School District</v>
      </c>
      <c r="D239" s="53">
        <v>1.1666666666666667</v>
      </c>
      <c r="E239" s="53">
        <v>1.6666666666666667</v>
      </c>
      <c r="F239" s="53">
        <v>1.2222222222222223</v>
      </c>
      <c r="G239" s="53">
        <v>1.4166666666666667</v>
      </c>
      <c r="H239" s="54"/>
    </row>
    <row r="240" spans="1:8" x14ac:dyDescent="0.25">
      <c r="A240" s="57" t="s">
        <v>492</v>
      </c>
      <c r="B240" s="49" t="s">
        <v>266</v>
      </c>
      <c r="C240" s="49" t="str">
        <f>VLOOKUP(A240,'SpEd BEA Rates by Month'!$A$3:$B$380,2,0)</f>
        <v>Valley School District</v>
      </c>
      <c r="D240" s="50">
        <v>1.2222222222222223</v>
      </c>
      <c r="E240" s="50">
        <v>2.6666666666666665</v>
      </c>
      <c r="F240" s="50">
        <v>2.6666666666666665</v>
      </c>
      <c r="G240" s="50">
        <v>2.5</v>
      </c>
      <c r="H240" s="54"/>
    </row>
    <row r="241" spans="1:8" x14ac:dyDescent="0.25">
      <c r="A241" s="58" t="s">
        <v>491</v>
      </c>
      <c r="B241" s="52" t="s">
        <v>266</v>
      </c>
      <c r="C241" s="52" t="str">
        <f>VLOOKUP(A241,'SpEd BEA Rates by Month'!$A$3:$B$380,2,0)</f>
        <v>Colville School District</v>
      </c>
      <c r="D241" s="53">
        <v>2.1</v>
      </c>
      <c r="E241" s="53">
        <v>6.333333333333333</v>
      </c>
      <c r="F241" s="53">
        <v>7.333333333333333</v>
      </c>
      <c r="G241" s="53">
        <v>6.25</v>
      </c>
      <c r="H241" s="54"/>
    </row>
    <row r="242" spans="1:8" x14ac:dyDescent="0.25">
      <c r="A242" s="57" t="s">
        <v>490</v>
      </c>
      <c r="B242" s="49" t="s">
        <v>266</v>
      </c>
      <c r="C242" s="49" t="str">
        <f>VLOOKUP(A242,'SpEd BEA Rates by Month'!$A$3:$B$380,2,0)</f>
        <v>Loon Lake School District</v>
      </c>
      <c r="D242" s="50">
        <v>0.5</v>
      </c>
      <c r="E242" s="50">
        <v>1</v>
      </c>
      <c r="F242" s="50">
        <v>1.1111111111111112</v>
      </c>
      <c r="G242" s="50">
        <v>1.0833333333333333</v>
      </c>
      <c r="H242" s="54"/>
    </row>
    <row r="243" spans="1:8" x14ac:dyDescent="0.25">
      <c r="A243" s="58" t="s">
        <v>489</v>
      </c>
      <c r="B243" s="52" t="s">
        <v>266</v>
      </c>
      <c r="C243" s="52" t="str">
        <f>VLOOKUP(A243,'SpEd BEA Rates by Month'!$A$3:$B$380,2,0)</f>
        <v>Summit Valley School District</v>
      </c>
      <c r="D243" s="53">
        <v>0</v>
      </c>
      <c r="E243" s="53">
        <v>0</v>
      </c>
      <c r="F243" s="53">
        <v>0</v>
      </c>
      <c r="G243" s="53">
        <v>0</v>
      </c>
      <c r="H243" s="54"/>
    </row>
    <row r="244" spans="1:8" x14ac:dyDescent="0.25">
      <c r="A244" s="57" t="s">
        <v>488</v>
      </c>
      <c r="B244" s="49" t="s">
        <v>266</v>
      </c>
      <c r="C244" s="49" t="str">
        <f>VLOOKUP(A244,'SpEd BEA Rates by Month'!$A$3:$B$380,2,0)</f>
        <v>Evergreen School District (Stevens)</v>
      </c>
      <c r="D244" s="50">
        <v>0</v>
      </c>
      <c r="E244" s="50">
        <v>0</v>
      </c>
      <c r="F244" s="50">
        <v>0</v>
      </c>
      <c r="G244" s="50">
        <v>0</v>
      </c>
      <c r="H244" s="54"/>
    </row>
    <row r="245" spans="1:8" x14ac:dyDescent="0.25">
      <c r="A245" s="58" t="s">
        <v>487</v>
      </c>
      <c r="B245" s="52" t="s">
        <v>266</v>
      </c>
      <c r="C245" s="52" t="str">
        <f>VLOOKUP(A245,'SpEd BEA Rates by Month'!$A$3:$B$380,2,0)</f>
        <v>Columbia (Stevens) School District</v>
      </c>
      <c r="D245" s="53">
        <v>0</v>
      </c>
      <c r="E245" s="53">
        <v>0</v>
      </c>
      <c r="F245" s="53">
        <v>0</v>
      </c>
      <c r="G245" s="53">
        <v>0</v>
      </c>
      <c r="H245" s="54"/>
    </row>
    <row r="246" spans="1:8" x14ac:dyDescent="0.25">
      <c r="A246" s="57" t="s">
        <v>486</v>
      </c>
      <c r="B246" s="49" t="s">
        <v>266</v>
      </c>
      <c r="C246" s="49" t="str">
        <f>VLOOKUP(A246,'SpEd BEA Rates by Month'!$A$3:$B$380,2,0)</f>
        <v>Mary Walker School District</v>
      </c>
      <c r="D246" s="50">
        <v>0</v>
      </c>
      <c r="E246" s="50">
        <v>0</v>
      </c>
      <c r="F246" s="50">
        <v>0</v>
      </c>
      <c r="G246" s="50">
        <v>0</v>
      </c>
      <c r="H246" s="54"/>
    </row>
    <row r="247" spans="1:8" x14ac:dyDescent="0.25">
      <c r="A247" s="58" t="s">
        <v>485</v>
      </c>
      <c r="B247" s="52" t="s">
        <v>266</v>
      </c>
      <c r="C247" s="52" t="str">
        <f>VLOOKUP(A247,'SpEd BEA Rates by Month'!$A$3:$B$380,2,0)</f>
        <v>Northport School District</v>
      </c>
      <c r="D247" s="53">
        <v>0</v>
      </c>
      <c r="E247" s="53">
        <v>0</v>
      </c>
      <c r="F247" s="53">
        <v>0</v>
      </c>
      <c r="G247" s="53">
        <v>0</v>
      </c>
      <c r="H247" s="54"/>
    </row>
    <row r="248" spans="1:8" x14ac:dyDescent="0.25">
      <c r="A248" s="57" t="s">
        <v>484</v>
      </c>
      <c r="B248" s="49" t="s">
        <v>266</v>
      </c>
      <c r="C248" s="49" t="str">
        <f>VLOOKUP(A248,'SpEd BEA Rates by Month'!$A$3:$B$380,2,0)</f>
        <v>Kettle Falls School District</v>
      </c>
      <c r="D248" s="50">
        <v>0.66666666666666663</v>
      </c>
      <c r="E248" s="50">
        <v>0</v>
      </c>
      <c r="F248" s="50">
        <v>0</v>
      </c>
      <c r="G248" s="50">
        <v>0</v>
      </c>
      <c r="H248" s="54"/>
    </row>
    <row r="249" spans="1:8" x14ac:dyDescent="0.25">
      <c r="A249" s="58" t="s">
        <v>483</v>
      </c>
      <c r="B249" s="52" t="s">
        <v>279</v>
      </c>
      <c r="C249" s="52" t="str">
        <f>VLOOKUP(A249,'SpEd BEA Rates by Month'!$A$3:$B$380,2,0)</f>
        <v>Yelm School District</v>
      </c>
      <c r="D249" s="53">
        <v>51.333333333333336</v>
      </c>
      <c r="E249" s="53">
        <v>45.666666666666664</v>
      </c>
      <c r="F249" s="53">
        <v>45.111111111111114</v>
      </c>
      <c r="G249" s="53">
        <v>48.25</v>
      </c>
      <c r="H249" s="54"/>
    </row>
    <row r="250" spans="1:8" x14ac:dyDescent="0.25">
      <c r="A250" s="57" t="s">
        <v>482</v>
      </c>
      <c r="B250" s="49" t="s">
        <v>279</v>
      </c>
      <c r="C250" s="49" t="str">
        <f>VLOOKUP(A250,'SpEd BEA Rates by Month'!$A$3:$B$380,2,0)</f>
        <v>North Thurston Public Schools</v>
      </c>
      <c r="D250" s="50">
        <v>144.33333333333334</v>
      </c>
      <c r="E250" s="50">
        <v>138.83333333333334</v>
      </c>
      <c r="F250" s="50">
        <v>144.77777777777777</v>
      </c>
      <c r="G250" s="50">
        <v>147.25</v>
      </c>
      <c r="H250" s="54"/>
    </row>
    <row r="251" spans="1:8" x14ac:dyDescent="0.25">
      <c r="A251" s="58" t="s">
        <v>481</v>
      </c>
      <c r="B251" s="52" t="s">
        <v>279</v>
      </c>
      <c r="C251" s="52" t="str">
        <f>VLOOKUP(A251,'SpEd BEA Rates by Month'!$A$3:$B$380,2,0)</f>
        <v>Tumwater School District</v>
      </c>
      <c r="D251" s="53">
        <v>46.666666666666664</v>
      </c>
      <c r="E251" s="53">
        <v>59.833333333333336</v>
      </c>
      <c r="F251" s="53">
        <v>60</v>
      </c>
      <c r="G251" s="53">
        <v>57.666666666666664</v>
      </c>
      <c r="H251" s="54"/>
    </row>
    <row r="252" spans="1:8" x14ac:dyDescent="0.25">
      <c r="A252" s="57" t="s">
        <v>480</v>
      </c>
      <c r="B252" s="49" t="s">
        <v>279</v>
      </c>
      <c r="C252" s="49" t="str">
        <f>VLOOKUP(A252,'SpEd BEA Rates by Month'!$A$3:$B$380,2,0)</f>
        <v>Olympia School District</v>
      </c>
      <c r="D252" s="50">
        <v>78.75</v>
      </c>
      <c r="E252" s="64">
        <f>87.5+0.833</f>
        <v>88.332999999999998</v>
      </c>
      <c r="F252" s="64">
        <v>89.666666666666657</v>
      </c>
      <c r="G252" s="64">
        <v>88</v>
      </c>
      <c r="H252" s="54"/>
    </row>
    <row r="253" spans="1:8" x14ac:dyDescent="0.25">
      <c r="A253" s="58" t="s">
        <v>479</v>
      </c>
      <c r="B253" s="52" t="s">
        <v>279</v>
      </c>
      <c r="C253" s="52" t="str">
        <f>VLOOKUP(A253,'SpEd BEA Rates by Month'!$A$3:$B$380,2,0)</f>
        <v>Rainier School District</v>
      </c>
      <c r="D253" s="53">
        <v>4.583333333333333</v>
      </c>
      <c r="E253" s="53">
        <v>5.833333333333333</v>
      </c>
      <c r="F253" s="53">
        <v>6</v>
      </c>
      <c r="G253" s="53">
        <v>5.5</v>
      </c>
      <c r="H253" s="54"/>
    </row>
    <row r="254" spans="1:8" x14ac:dyDescent="0.25">
      <c r="A254" s="57" t="s">
        <v>478</v>
      </c>
      <c r="B254" s="49" t="s">
        <v>279</v>
      </c>
      <c r="C254" s="49" t="str">
        <f>VLOOKUP(A254,'SpEd BEA Rates by Month'!$A$3:$B$380,2,0)</f>
        <v>Griffin School District</v>
      </c>
      <c r="D254" s="50">
        <v>1.1666666666666667</v>
      </c>
      <c r="E254" s="50">
        <v>2.8333333333333335</v>
      </c>
      <c r="F254" s="50">
        <v>2.5555555555555554</v>
      </c>
      <c r="G254" s="50">
        <v>2.3333333333333335</v>
      </c>
      <c r="H254" s="54"/>
    </row>
    <row r="255" spans="1:8" x14ac:dyDescent="0.25">
      <c r="A255" s="58" t="s">
        <v>477</v>
      </c>
      <c r="B255" s="52" t="s">
        <v>279</v>
      </c>
      <c r="C255" s="52" t="str">
        <f>VLOOKUP(A255,'SpEd BEA Rates by Month'!$A$3:$B$380,2,0)</f>
        <v>Rochester School District</v>
      </c>
      <c r="D255" s="53">
        <v>15.75</v>
      </c>
      <c r="E255" s="53">
        <v>25</v>
      </c>
      <c r="F255" s="53">
        <v>25.555555555555557</v>
      </c>
      <c r="G255" s="53">
        <v>23.25</v>
      </c>
      <c r="H255" s="54"/>
    </row>
    <row r="256" spans="1:8" x14ac:dyDescent="0.25">
      <c r="A256" s="57" t="s">
        <v>476</v>
      </c>
      <c r="B256" s="49" t="s">
        <v>279</v>
      </c>
      <c r="C256" s="49" t="str">
        <f>VLOOKUP(A256,'SpEd BEA Rates by Month'!$A$3:$B$380,2,0)</f>
        <v>Tenino School District</v>
      </c>
      <c r="D256" s="50">
        <v>4.333333333333333</v>
      </c>
      <c r="E256" s="50">
        <v>5.166666666666667</v>
      </c>
      <c r="F256" s="50">
        <v>7.5555555555555554</v>
      </c>
      <c r="G256" s="50">
        <v>6.833333333333333</v>
      </c>
      <c r="H256" s="54"/>
    </row>
    <row r="257" spans="1:8" x14ac:dyDescent="0.25">
      <c r="A257" s="58" t="s">
        <v>451</v>
      </c>
      <c r="B257" s="52" t="s">
        <v>288</v>
      </c>
      <c r="C257" s="52" t="str">
        <f>VLOOKUP(A257,'SpEd BEA Rates by Month'!$A$3:$B$380,2,0)</f>
        <v>Wahkiakum School District</v>
      </c>
      <c r="D257" s="53">
        <v>3.3</v>
      </c>
      <c r="E257" s="53">
        <v>2</v>
      </c>
      <c r="F257" s="53">
        <v>2.3333333333333335</v>
      </c>
      <c r="G257" s="53">
        <v>2.0833333333333335</v>
      </c>
      <c r="H257" s="54"/>
    </row>
    <row r="258" spans="1:8" x14ac:dyDescent="0.25">
      <c r="A258" s="57" t="s">
        <v>450</v>
      </c>
      <c r="B258" s="49" t="s">
        <v>290</v>
      </c>
      <c r="C258" s="49" t="str">
        <f>VLOOKUP(A258,'SpEd BEA Rates by Month'!$A$3:$B$380,2,0)</f>
        <v>Dixie School District</v>
      </c>
      <c r="D258" s="50">
        <v>0.6</v>
      </c>
      <c r="E258" s="50">
        <v>0.33333333333333331</v>
      </c>
      <c r="F258" s="50">
        <v>0.1111111111111111</v>
      </c>
      <c r="G258" s="50">
        <v>0.58333333333333337</v>
      </c>
      <c r="H258" s="54"/>
    </row>
    <row r="259" spans="1:8" x14ac:dyDescent="0.25">
      <c r="A259" s="58" t="s">
        <v>449</v>
      </c>
      <c r="B259" s="52" t="s">
        <v>290</v>
      </c>
      <c r="C259" s="52" t="str">
        <f>VLOOKUP(A259,'SpEd BEA Rates by Month'!$A$3:$B$380,2,0)</f>
        <v>Walla Walla Public Schools</v>
      </c>
      <c r="D259" s="53">
        <v>40</v>
      </c>
      <c r="E259" s="53">
        <v>39.666666666666664</v>
      </c>
      <c r="F259" s="53">
        <v>39.888888888888886</v>
      </c>
      <c r="G259" s="53">
        <v>39.083333333333336</v>
      </c>
      <c r="H259" s="54"/>
    </row>
    <row r="260" spans="1:8" x14ac:dyDescent="0.25">
      <c r="A260" s="57" t="s">
        <v>448</v>
      </c>
      <c r="B260" s="49" t="s">
        <v>290</v>
      </c>
      <c r="C260" s="49" t="str">
        <f>VLOOKUP(A260,'SpEd BEA Rates by Month'!$A$3:$B$380,2,0)</f>
        <v>College Place School District</v>
      </c>
      <c r="D260" s="50">
        <v>10.416666666666666</v>
      </c>
      <c r="E260" s="50">
        <v>10.666666666666666</v>
      </c>
      <c r="F260" s="50">
        <v>11.666666666666666</v>
      </c>
      <c r="G260" s="50">
        <v>12.083333333333334</v>
      </c>
      <c r="H260" s="54"/>
    </row>
    <row r="261" spans="1:8" x14ac:dyDescent="0.25">
      <c r="A261" s="58" t="s">
        <v>447</v>
      </c>
      <c r="B261" s="52" t="s">
        <v>290</v>
      </c>
      <c r="C261" s="52" t="str">
        <f>VLOOKUP(A261,'SpEd BEA Rates by Month'!$A$3:$B$380,2,0)</f>
        <v>Touchet School District</v>
      </c>
      <c r="D261" s="53">
        <v>2.9166666666666665</v>
      </c>
      <c r="E261" s="53">
        <v>1.6666666666666667</v>
      </c>
      <c r="F261" s="53">
        <v>1.4444444444444444</v>
      </c>
      <c r="G261" s="53">
        <v>1.5</v>
      </c>
      <c r="H261" s="54"/>
    </row>
    <row r="262" spans="1:8" x14ac:dyDescent="0.25">
      <c r="A262" s="57" t="s">
        <v>446</v>
      </c>
      <c r="B262" s="49" t="s">
        <v>290</v>
      </c>
      <c r="C262" s="49" t="str">
        <f>VLOOKUP(A262,'SpEd BEA Rates by Month'!$A$3:$B$380,2,0)</f>
        <v>Columbia (Walla Walla) School District</v>
      </c>
      <c r="D262" s="50">
        <v>4.666666666666667</v>
      </c>
      <c r="E262" s="50">
        <v>6.333333333333333</v>
      </c>
      <c r="F262" s="50">
        <v>6.666666666666667</v>
      </c>
      <c r="G262" s="50">
        <v>6.5</v>
      </c>
      <c r="H262" s="54"/>
    </row>
    <row r="263" spans="1:8" x14ac:dyDescent="0.25">
      <c r="A263" s="58" t="s">
        <v>445</v>
      </c>
      <c r="B263" s="52" t="s">
        <v>290</v>
      </c>
      <c r="C263" s="52" t="str">
        <f>VLOOKUP(A263,'SpEd BEA Rates by Month'!$A$3:$B$380,2,0)</f>
        <v>Waitsburg School District</v>
      </c>
      <c r="D263" s="53">
        <v>0</v>
      </c>
      <c r="E263" s="53">
        <v>0.6</v>
      </c>
      <c r="F263" s="53">
        <v>0.88888888888888884</v>
      </c>
      <c r="G263" s="53">
        <v>0.66666666666666663</v>
      </c>
      <c r="H263" s="54"/>
    </row>
    <row r="264" spans="1:8" x14ac:dyDescent="0.25">
      <c r="A264" s="57" t="s">
        <v>444</v>
      </c>
      <c r="B264" s="49" t="s">
        <v>290</v>
      </c>
      <c r="C264" s="49" t="str">
        <f>VLOOKUP(A264,'SpEd BEA Rates by Month'!$A$3:$B$380,2,0)</f>
        <v>Prescott School District</v>
      </c>
      <c r="D264" s="50">
        <v>2.9166666666666665</v>
      </c>
      <c r="E264" s="50">
        <v>0.75</v>
      </c>
      <c r="F264" s="50">
        <v>0.33333333333333331</v>
      </c>
      <c r="G264" s="50">
        <v>0.5</v>
      </c>
      <c r="H264" s="54"/>
    </row>
    <row r="265" spans="1:8" x14ac:dyDescent="0.25">
      <c r="A265" s="58" t="s">
        <v>441</v>
      </c>
      <c r="B265" s="52" t="s">
        <v>298</v>
      </c>
      <c r="C265" s="52" t="str">
        <f>VLOOKUP(A265,'SpEd BEA Rates by Month'!$A$3:$B$380,2,0)</f>
        <v>Bellingham School District</v>
      </c>
      <c r="D265" s="53">
        <v>153.75</v>
      </c>
      <c r="E265" s="53">
        <v>186.16666666666666</v>
      </c>
      <c r="F265" s="53">
        <v>189.55555555555554</v>
      </c>
      <c r="G265" s="53">
        <v>184</v>
      </c>
      <c r="H265" s="54"/>
    </row>
    <row r="266" spans="1:8" x14ac:dyDescent="0.25">
      <c r="A266" s="57" t="s">
        <v>440</v>
      </c>
      <c r="B266" s="49" t="s">
        <v>298</v>
      </c>
      <c r="C266" s="49" t="str">
        <f>VLOOKUP(A266,'SpEd BEA Rates by Month'!$A$3:$B$380,2,0)</f>
        <v>Ferndale School District</v>
      </c>
      <c r="D266" s="50">
        <v>50.666666666666664</v>
      </c>
      <c r="E266" s="50">
        <v>50.333333333333336</v>
      </c>
      <c r="F266" s="50">
        <v>51.777777777777771</v>
      </c>
      <c r="G266" s="50">
        <v>52.666666666666671</v>
      </c>
      <c r="H266" s="54"/>
    </row>
    <row r="267" spans="1:8" x14ac:dyDescent="0.25">
      <c r="A267" s="58" t="s">
        <v>439</v>
      </c>
      <c r="B267" s="52" t="s">
        <v>298</v>
      </c>
      <c r="C267" s="52" t="str">
        <f>VLOOKUP(A267,'SpEd BEA Rates by Month'!$A$3:$B$380,2,0)</f>
        <v>Blaine School District</v>
      </c>
      <c r="D267" s="53">
        <v>29.333333333333332</v>
      </c>
      <c r="E267" s="53">
        <v>31.333333333333336</v>
      </c>
      <c r="F267" s="53">
        <v>32.333333333333329</v>
      </c>
      <c r="G267" s="53">
        <v>31</v>
      </c>
      <c r="H267" s="54"/>
    </row>
    <row r="268" spans="1:8" x14ac:dyDescent="0.25">
      <c r="A268" s="57" t="s">
        <v>438</v>
      </c>
      <c r="B268" s="49" t="s">
        <v>298</v>
      </c>
      <c r="C268" s="49" t="str">
        <f>VLOOKUP(A268,'SpEd BEA Rates by Month'!$A$3:$B$380,2,0)</f>
        <v>Lynden School District</v>
      </c>
      <c r="D268" s="50">
        <v>36.666666666666671</v>
      </c>
      <c r="E268" s="50">
        <v>53</v>
      </c>
      <c r="F268" s="50">
        <v>54</v>
      </c>
      <c r="G268" s="50">
        <v>50</v>
      </c>
      <c r="H268" s="54"/>
    </row>
    <row r="269" spans="1:8" x14ac:dyDescent="0.25">
      <c r="A269" s="58" t="s">
        <v>437</v>
      </c>
      <c r="B269" s="52" t="s">
        <v>298</v>
      </c>
      <c r="C269" s="52" t="str">
        <f>VLOOKUP(A269,'SpEd BEA Rates by Month'!$A$3:$B$380,2,0)</f>
        <v>Meridian School District</v>
      </c>
      <c r="D269" s="53">
        <v>30.666666666666664</v>
      </c>
      <c r="E269" s="53">
        <v>30.333333333333336</v>
      </c>
      <c r="F269" s="53">
        <v>31.777777777777779</v>
      </c>
      <c r="G269" s="53">
        <v>31.25</v>
      </c>
      <c r="H269" s="54"/>
    </row>
    <row r="270" spans="1:8" x14ac:dyDescent="0.25">
      <c r="A270" s="57" t="s">
        <v>436</v>
      </c>
      <c r="B270" s="49" t="s">
        <v>298</v>
      </c>
      <c r="C270" s="49" t="str">
        <f>VLOOKUP(A270,'SpEd BEA Rates by Month'!$A$3:$B$380,2,0)</f>
        <v>Nooksack Valley School District</v>
      </c>
      <c r="D270" s="50">
        <v>29.666666666666664</v>
      </c>
      <c r="E270" s="50">
        <v>30.833333333333332</v>
      </c>
      <c r="F270" s="50">
        <v>30.333333333333332</v>
      </c>
      <c r="G270" s="50">
        <v>30.25</v>
      </c>
      <c r="H270" s="54"/>
    </row>
    <row r="271" spans="1:8" x14ac:dyDescent="0.25">
      <c r="A271" s="58" t="s">
        <v>435</v>
      </c>
      <c r="B271" s="52" t="s">
        <v>298</v>
      </c>
      <c r="C271" s="52" t="str">
        <f>VLOOKUP(A271,'SpEd BEA Rates by Month'!$A$3:$B$380,2,0)</f>
        <v>Mount Baker School District</v>
      </c>
      <c r="D271" s="53">
        <v>28.583333333333332</v>
      </c>
      <c r="E271" s="53">
        <v>30.5</v>
      </c>
      <c r="F271" s="53">
        <v>31.777777777777779</v>
      </c>
      <c r="G271" s="53">
        <v>30.833333333333336</v>
      </c>
      <c r="H271" s="54"/>
    </row>
    <row r="272" spans="1:8" x14ac:dyDescent="0.25">
      <c r="A272" s="57" t="s">
        <v>430</v>
      </c>
      <c r="B272" s="49" t="s">
        <v>298</v>
      </c>
      <c r="C272" s="49" t="str">
        <f>VLOOKUP(A272,'SpEd BEA Rates by Month'!$A$3:$B$380,2,0)</f>
        <v>Lummi Tribal Agency</v>
      </c>
      <c r="D272" s="50">
        <v>10.583333333333334</v>
      </c>
      <c r="E272" s="50">
        <v>6</v>
      </c>
      <c r="F272" s="50">
        <v>5.4444444444444446</v>
      </c>
      <c r="G272" s="50">
        <v>6.5</v>
      </c>
      <c r="H272" s="54"/>
    </row>
    <row r="273" spans="1:8" x14ac:dyDescent="0.25">
      <c r="A273" s="58" t="s">
        <v>424</v>
      </c>
      <c r="B273" s="52" t="s">
        <v>306</v>
      </c>
      <c r="C273" s="52" t="str">
        <f>VLOOKUP(A273,'SpEd BEA Rates by Month'!$A$3:$B$380,2,0)</f>
        <v>LaCrosse School District</v>
      </c>
      <c r="D273" s="53">
        <v>0</v>
      </c>
      <c r="E273" s="53">
        <v>0.25</v>
      </c>
      <c r="F273" s="53">
        <v>0.44444444444444442</v>
      </c>
      <c r="G273" s="53">
        <v>0.33333333333333331</v>
      </c>
      <c r="H273" s="54"/>
    </row>
    <row r="274" spans="1:8" x14ac:dyDescent="0.25">
      <c r="A274" s="57" t="s">
        <v>423</v>
      </c>
      <c r="B274" s="49" t="s">
        <v>306</v>
      </c>
      <c r="C274" s="49" t="str">
        <f>VLOOKUP(A274,'SpEd BEA Rates by Month'!$A$3:$B$380,2,0)</f>
        <v>Lamont School District</v>
      </c>
      <c r="D274" s="50">
        <v>0</v>
      </c>
      <c r="E274" s="50">
        <v>0</v>
      </c>
      <c r="F274" s="50">
        <v>0</v>
      </c>
      <c r="G274" s="50">
        <v>0</v>
      </c>
      <c r="H274" s="54"/>
    </row>
    <row r="275" spans="1:8" x14ac:dyDescent="0.25">
      <c r="A275" s="58" t="s">
        <v>422</v>
      </c>
      <c r="B275" s="52" t="s">
        <v>306</v>
      </c>
      <c r="C275" s="52" t="str">
        <f>VLOOKUP(A275,'SpEd BEA Rates by Month'!$A$3:$B$380,2,0)</f>
        <v>Tekoa School District</v>
      </c>
      <c r="D275" s="53">
        <v>9.0909090909090912E-2</v>
      </c>
      <c r="E275" s="53">
        <v>0</v>
      </c>
      <c r="F275" s="53">
        <v>0.1111111111111111</v>
      </c>
      <c r="G275" s="53">
        <v>0.16666666666666666</v>
      </c>
      <c r="H275" s="54"/>
    </row>
    <row r="276" spans="1:8" x14ac:dyDescent="0.25">
      <c r="A276" s="57" t="s">
        <v>421</v>
      </c>
      <c r="B276" s="49" t="s">
        <v>306</v>
      </c>
      <c r="C276" s="49" t="str">
        <f>VLOOKUP(A276,'SpEd BEA Rates by Month'!$A$3:$B$380,2,0)</f>
        <v>Pullman School District</v>
      </c>
      <c r="D276" s="50">
        <v>41</v>
      </c>
      <c r="E276" s="50">
        <v>46.166666666666664</v>
      </c>
      <c r="F276" s="50">
        <v>46.888888888888886</v>
      </c>
      <c r="G276" s="50">
        <v>47.416666666666664</v>
      </c>
      <c r="H276" s="54"/>
    </row>
    <row r="277" spans="1:8" x14ac:dyDescent="0.25">
      <c r="A277" s="58" t="s">
        <v>420</v>
      </c>
      <c r="B277" s="52" t="s">
        <v>306</v>
      </c>
      <c r="C277" s="52" t="str">
        <f>VLOOKUP(A277,'SpEd BEA Rates by Month'!$A$3:$B$380,2,0)</f>
        <v>Colfax School District</v>
      </c>
      <c r="D277" s="53">
        <v>1.25</v>
      </c>
      <c r="E277" s="53">
        <v>2.6666666666666665</v>
      </c>
      <c r="F277" s="53">
        <v>3.1111111111111112</v>
      </c>
      <c r="G277" s="53">
        <v>2.75</v>
      </c>
      <c r="H277" s="54"/>
    </row>
    <row r="278" spans="1:8" x14ac:dyDescent="0.25">
      <c r="A278" s="57" t="s">
        <v>419</v>
      </c>
      <c r="B278" s="49" t="s">
        <v>306</v>
      </c>
      <c r="C278" s="49" t="str">
        <f>VLOOKUP(A278,'SpEd BEA Rates by Month'!$A$3:$B$380,2,0)</f>
        <v>Palouse School District</v>
      </c>
      <c r="D278" s="50">
        <v>2</v>
      </c>
      <c r="E278" s="50">
        <v>1.6666666666666667</v>
      </c>
      <c r="F278" s="50">
        <v>0.55555555555555558</v>
      </c>
      <c r="G278" s="50">
        <v>0.91666666666666663</v>
      </c>
      <c r="H278" s="54"/>
    </row>
    <row r="279" spans="1:8" x14ac:dyDescent="0.25">
      <c r="A279" s="58" t="s">
        <v>418</v>
      </c>
      <c r="B279" s="52" t="s">
        <v>306</v>
      </c>
      <c r="C279" s="52" t="str">
        <f>VLOOKUP(A279,'SpEd BEA Rates by Month'!$A$3:$B$380,2,0)</f>
        <v>Garfield School District</v>
      </c>
      <c r="D279" s="53">
        <v>0</v>
      </c>
      <c r="E279" s="53">
        <v>0</v>
      </c>
      <c r="F279" s="53">
        <v>0</v>
      </c>
      <c r="G279" s="53">
        <v>0</v>
      </c>
      <c r="H279" s="54"/>
    </row>
    <row r="280" spans="1:8" x14ac:dyDescent="0.25">
      <c r="A280" s="57" t="s">
        <v>417</v>
      </c>
      <c r="B280" s="49" t="s">
        <v>306</v>
      </c>
      <c r="C280" s="49" t="str">
        <f>VLOOKUP(A280,'SpEd BEA Rates by Month'!$A$3:$B$380,2,0)</f>
        <v>Steptoe School District</v>
      </c>
      <c r="D280" s="50">
        <v>0</v>
      </c>
      <c r="E280" s="50">
        <v>0</v>
      </c>
      <c r="F280" s="50">
        <v>0</v>
      </c>
      <c r="G280" s="50">
        <v>0</v>
      </c>
      <c r="H280" s="54"/>
    </row>
    <row r="281" spans="1:8" x14ac:dyDescent="0.25">
      <c r="A281" s="58" t="s">
        <v>416</v>
      </c>
      <c r="B281" s="52" t="s">
        <v>306</v>
      </c>
      <c r="C281" s="52" t="str">
        <f>VLOOKUP(A281,'SpEd BEA Rates by Month'!$A$3:$B$380,2,0)</f>
        <v>Colton School District</v>
      </c>
      <c r="D281" s="53">
        <v>2.3333333333333335</v>
      </c>
      <c r="E281" s="53">
        <v>1.6666666666666667</v>
      </c>
      <c r="F281" s="53">
        <v>2.1111111111111112</v>
      </c>
      <c r="G281" s="53">
        <v>1.9166666666666667</v>
      </c>
      <c r="H281" s="54"/>
    </row>
    <row r="282" spans="1:8" x14ac:dyDescent="0.25">
      <c r="A282" s="57" t="s">
        <v>415</v>
      </c>
      <c r="B282" s="49" t="s">
        <v>306</v>
      </c>
      <c r="C282" s="49" t="str">
        <f>VLOOKUP(A282,'SpEd BEA Rates by Month'!$A$3:$B$380,2,0)</f>
        <v>Endicott School District</v>
      </c>
      <c r="D282" s="50">
        <v>9.0909090909090912E-2</v>
      </c>
      <c r="E282" s="50">
        <v>0.33333333333333331</v>
      </c>
      <c r="F282" s="50">
        <v>0.1111111111111111</v>
      </c>
      <c r="G282" s="50">
        <v>8.3333333333333329E-2</v>
      </c>
      <c r="H282" s="54"/>
    </row>
    <row r="283" spans="1:8" x14ac:dyDescent="0.25">
      <c r="A283" s="58" t="s">
        <v>414</v>
      </c>
      <c r="B283" s="52" t="s">
        <v>306</v>
      </c>
      <c r="C283" s="52" t="str">
        <f>VLOOKUP(A283,'SpEd BEA Rates by Month'!$A$3:$B$380,2,0)</f>
        <v>Rosalia School District</v>
      </c>
      <c r="D283" s="53">
        <v>1</v>
      </c>
      <c r="E283" s="53">
        <v>1</v>
      </c>
      <c r="F283" s="53">
        <v>0.66666666666666663</v>
      </c>
      <c r="G283" s="53">
        <v>0.75</v>
      </c>
      <c r="H283" s="54"/>
    </row>
    <row r="284" spans="1:8" x14ac:dyDescent="0.25">
      <c r="A284" s="57" t="s">
        <v>413</v>
      </c>
      <c r="B284" s="49" t="s">
        <v>306</v>
      </c>
      <c r="C284" s="49" t="str">
        <f>VLOOKUP(A284,'SpEd BEA Rates by Month'!$A$3:$B$380,2,0)</f>
        <v>St. John School District</v>
      </c>
      <c r="D284" s="50">
        <v>2</v>
      </c>
      <c r="E284" s="50">
        <v>3.1666666666666665</v>
      </c>
      <c r="F284" s="50">
        <v>3</v>
      </c>
      <c r="G284" s="50">
        <v>2.75</v>
      </c>
      <c r="H284" s="54"/>
    </row>
    <row r="285" spans="1:8" x14ac:dyDescent="0.25">
      <c r="A285" s="58" t="s">
        <v>412</v>
      </c>
      <c r="B285" s="52" t="s">
        <v>306</v>
      </c>
      <c r="C285" s="52" t="str">
        <f>VLOOKUP(A285,'SpEd BEA Rates by Month'!$A$3:$B$380,2,0)</f>
        <v>Oakesdale School District</v>
      </c>
      <c r="D285" s="53">
        <v>2.75</v>
      </c>
      <c r="E285" s="53">
        <v>3</v>
      </c>
      <c r="F285" s="53">
        <v>1</v>
      </c>
      <c r="G285" s="53">
        <v>1.5</v>
      </c>
      <c r="H285" s="54"/>
    </row>
    <row r="286" spans="1:8" x14ac:dyDescent="0.25">
      <c r="A286" s="57" t="s">
        <v>407</v>
      </c>
      <c r="B286" s="49" t="s">
        <v>320</v>
      </c>
      <c r="C286" s="49" t="str">
        <f>VLOOKUP(A286,'SpEd BEA Rates by Month'!$A$3:$B$380,2,0)</f>
        <v>Union Gap School District</v>
      </c>
      <c r="D286" s="50">
        <v>9.5</v>
      </c>
      <c r="E286" s="50">
        <v>9.6666666666666661</v>
      </c>
      <c r="F286" s="50">
        <v>10</v>
      </c>
      <c r="G286" s="50">
        <v>9.5833333333333339</v>
      </c>
      <c r="H286" s="54"/>
    </row>
    <row r="287" spans="1:8" x14ac:dyDescent="0.25">
      <c r="A287" s="58" t="s">
        <v>406</v>
      </c>
      <c r="B287" s="52" t="s">
        <v>320</v>
      </c>
      <c r="C287" s="52" t="str">
        <f>VLOOKUP(A287,'SpEd BEA Rates by Month'!$A$3:$B$380,2,0)</f>
        <v>Naches Valley School District</v>
      </c>
      <c r="D287" s="53">
        <v>13</v>
      </c>
      <c r="E287" s="53">
        <v>12.166666666666666</v>
      </c>
      <c r="F287" s="53">
        <v>12.777777777777779</v>
      </c>
      <c r="G287" s="53">
        <v>12.916666666666666</v>
      </c>
      <c r="H287" s="54"/>
    </row>
    <row r="288" spans="1:8" x14ac:dyDescent="0.25">
      <c r="A288" s="57" t="s">
        <v>405</v>
      </c>
      <c r="B288" s="49" t="s">
        <v>320</v>
      </c>
      <c r="C288" s="49" t="str">
        <f>VLOOKUP(A288,'SpEd BEA Rates by Month'!$A$3:$B$380,2,0)</f>
        <v>Yakima School District</v>
      </c>
      <c r="D288" s="50">
        <v>208.08333333333334</v>
      </c>
      <c r="E288" s="50">
        <v>196.83333333333334</v>
      </c>
      <c r="F288" s="50">
        <v>193.55555555555554</v>
      </c>
      <c r="G288" s="50">
        <v>201.83333333333334</v>
      </c>
      <c r="H288" s="54"/>
    </row>
    <row r="289" spans="1:8" x14ac:dyDescent="0.25">
      <c r="A289" s="58" t="s">
        <v>404</v>
      </c>
      <c r="B289" s="52" t="s">
        <v>320</v>
      </c>
      <c r="C289" s="52" t="str">
        <f>VLOOKUP(A289,'SpEd BEA Rates by Month'!$A$3:$B$380,2,0)</f>
        <v>East Valley School District (Yakima)</v>
      </c>
      <c r="D289" s="53">
        <v>39.166666666666664</v>
      </c>
      <c r="E289" s="53">
        <v>40</v>
      </c>
      <c r="F289" s="53">
        <v>39.888888888888886</v>
      </c>
      <c r="G289" s="53">
        <v>39.5</v>
      </c>
      <c r="H289" s="54"/>
    </row>
    <row r="290" spans="1:8" x14ac:dyDescent="0.25">
      <c r="A290" s="57" t="s">
        <v>403</v>
      </c>
      <c r="B290" s="49" t="s">
        <v>320</v>
      </c>
      <c r="C290" s="49" t="str">
        <f>VLOOKUP(A290,'SpEd BEA Rates by Month'!$A$3:$B$380,2,0)</f>
        <v>Selah School District</v>
      </c>
      <c r="D290" s="50">
        <v>35.25</v>
      </c>
      <c r="E290" s="50">
        <v>33.5</v>
      </c>
      <c r="F290" s="50">
        <v>33.111111111111114</v>
      </c>
      <c r="G290" s="50">
        <v>35.166666666666664</v>
      </c>
      <c r="H290" s="54"/>
    </row>
    <row r="291" spans="1:8" x14ac:dyDescent="0.25">
      <c r="A291" s="58" t="s">
        <v>402</v>
      </c>
      <c r="B291" s="52" t="s">
        <v>320</v>
      </c>
      <c r="C291" s="52" t="str">
        <f>VLOOKUP(A291,'SpEd BEA Rates by Month'!$A$3:$B$380,2,0)</f>
        <v>Mabton School District</v>
      </c>
      <c r="D291" s="53">
        <v>4</v>
      </c>
      <c r="E291" s="53">
        <v>5.166666666666667</v>
      </c>
      <c r="F291" s="53">
        <v>5</v>
      </c>
      <c r="G291" s="53">
        <v>4.916666666666667</v>
      </c>
      <c r="H291" s="54"/>
    </row>
    <row r="292" spans="1:8" x14ac:dyDescent="0.25">
      <c r="A292" s="57" t="s">
        <v>401</v>
      </c>
      <c r="B292" s="49" t="s">
        <v>320</v>
      </c>
      <c r="C292" s="49" t="str">
        <f>VLOOKUP(A292,'SpEd BEA Rates by Month'!$A$3:$B$380,2,0)</f>
        <v>Grandview School District</v>
      </c>
      <c r="D292" s="50">
        <v>23.833333333333332</v>
      </c>
      <c r="E292" s="50">
        <v>22.166666666666668</v>
      </c>
      <c r="F292" s="50">
        <v>20.111111111111111</v>
      </c>
      <c r="G292" s="50">
        <v>20.666666666666668</v>
      </c>
      <c r="H292" s="54"/>
    </row>
    <row r="293" spans="1:8" x14ac:dyDescent="0.25">
      <c r="A293" s="58" t="s">
        <v>400</v>
      </c>
      <c r="B293" s="52" t="s">
        <v>320</v>
      </c>
      <c r="C293" s="52" t="str">
        <f>VLOOKUP(A293,'SpEd BEA Rates by Month'!$A$3:$B$380,2,0)</f>
        <v>Sunnyside School District</v>
      </c>
      <c r="D293" s="53">
        <v>36.5</v>
      </c>
      <c r="E293" s="53">
        <v>41.166666666666664</v>
      </c>
      <c r="F293" s="53">
        <v>40.888888888888886</v>
      </c>
      <c r="G293" s="53">
        <v>40.333333333333336</v>
      </c>
      <c r="H293" s="54"/>
    </row>
    <row r="294" spans="1:8" x14ac:dyDescent="0.25">
      <c r="A294" s="57" t="s">
        <v>399</v>
      </c>
      <c r="B294" s="49" t="s">
        <v>320</v>
      </c>
      <c r="C294" s="49" t="str">
        <f>VLOOKUP(A294,'SpEd BEA Rates by Month'!$A$3:$B$380,2,0)</f>
        <v>Toppenish School District</v>
      </c>
      <c r="D294" s="50">
        <v>33.083333333333336</v>
      </c>
      <c r="E294" s="50">
        <v>28.166666666666668</v>
      </c>
      <c r="F294" s="50">
        <v>27.888888888888889</v>
      </c>
      <c r="G294" s="50">
        <v>30.416666666666668</v>
      </c>
      <c r="H294" s="54"/>
    </row>
    <row r="295" spans="1:8" x14ac:dyDescent="0.25">
      <c r="A295" s="58" t="s">
        <v>398</v>
      </c>
      <c r="B295" s="52" t="s">
        <v>320</v>
      </c>
      <c r="C295" s="52" t="str">
        <f>VLOOKUP(A295,'SpEd BEA Rates by Month'!$A$3:$B$380,2,0)</f>
        <v>Highland School District</v>
      </c>
      <c r="D295" s="53">
        <v>12.5</v>
      </c>
      <c r="E295" s="53">
        <v>11.333333333333334</v>
      </c>
      <c r="F295" s="53">
        <v>11.333333333333334</v>
      </c>
      <c r="G295" s="53">
        <v>11.833333333333334</v>
      </c>
      <c r="H295" s="54"/>
    </row>
    <row r="296" spans="1:8" x14ac:dyDescent="0.25">
      <c r="A296" s="57" t="s">
        <v>397</v>
      </c>
      <c r="B296" s="49" t="s">
        <v>320</v>
      </c>
      <c r="C296" s="49" t="str">
        <f>VLOOKUP(A296,'SpEd BEA Rates by Month'!$A$3:$B$380,2,0)</f>
        <v>Granger School District</v>
      </c>
      <c r="D296" s="50">
        <v>10.666666666666666</v>
      </c>
      <c r="E296" s="50">
        <v>10.666666666666666</v>
      </c>
      <c r="F296" s="50">
        <v>10.111111111111111</v>
      </c>
      <c r="G296" s="50">
        <v>10.916666666666666</v>
      </c>
      <c r="H296" s="54"/>
    </row>
    <row r="297" spans="1:8" x14ac:dyDescent="0.25">
      <c r="A297" s="58" t="s">
        <v>396</v>
      </c>
      <c r="B297" s="52" t="s">
        <v>320</v>
      </c>
      <c r="C297" s="52" t="str">
        <f>VLOOKUP(A297,'SpEd BEA Rates by Month'!$A$3:$B$380,2,0)</f>
        <v>Zillah School District</v>
      </c>
      <c r="D297" s="53">
        <v>10.181818181818182</v>
      </c>
      <c r="E297" s="53">
        <v>12.166666666666666</v>
      </c>
      <c r="F297" s="53">
        <v>12.555555555555555</v>
      </c>
      <c r="G297" s="53">
        <v>12.416666666666666</v>
      </c>
      <c r="H297" s="54"/>
    </row>
    <row r="298" spans="1:8" x14ac:dyDescent="0.25">
      <c r="A298" s="57" t="s">
        <v>395</v>
      </c>
      <c r="B298" s="49" t="s">
        <v>320</v>
      </c>
      <c r="C298" s="49" t="str">
        <f>VLOOKUP(A298,'SpEd BEA Rates by Month'!$A$3:$B$380,2,0)</f>
        <v>Wapato School District</v>
      </c>
      <c r="D298" s="50">
        <v>24.666666666666668</v>
      </c>
      <c r="E298" s="50">
        <v>23.833333333333332</v>
      </c>
      <c r="F298" s="50">
        <v>25.888888888888889</v>
      </c>
      <c r="G298" s="50">
        <v>26.083333333333332</v>
      </c>
      <c r="H298" s="54"/>
    </row>
    <row r="299" spans="1:8" x14ac:dyDescent="0.25">
      <c r="A299" s="58" t="s">
        <v>394</v>
      </c>
      <c r="B299" s="52" t="s">
        <v>320</v>
      </c>
      <c r="C299" s="52" t="str">
        <f>VLOOKUP(A299,'SpEd BEA Rates by Month'!$A$3:$B$380,2,0)</f>
        <v>West Valley School District (Yakima)</v>
      </c>
      <c r="D299" s="53">
        <v>59.25</v>
      </c>
      <c r="E299" s="53">
        <v>61.333333333333336</v>
      </c>
      <c r="F299" s="53">
        <v>60.333333333333336</v>
      </c>
      <c r="G299" s="53">
        <v>63.333333333333336</v>
      </c>
      <c r="H299" s="54"/>
    </row>
    <row r="300" spans="1:8" x14ac:dyDescent="0.25">
      <c r="A300" s="57" t="s">
        <v>393</v>
      </c>
      <c r="B300" s="49" t="s">
        <v>320</v>
      </c>
      <c r="C300" s="49" t="str">
        <f>VLOOKUP(A300,'SpEd BEA Rates by Month'!$A$3:$B$380,2,0)</f>
        <v>Mount Adams School District</v>
      </c>
      <c r="D300" s="50">
        <v>2.9166666666666665</v>
      </c>
      <c r="E300" s="50">
        <v>4.833333333333333</v>
      </c>
      <c r="F300" s="50">
        <v>4.4444444444444446</v>
      </c>
      <c r="G300" s="50">
        <v>5.5</v>
      </c>
      <c r="H300" s="54"/>
    </row>
    <row r="301" spans="1:8" x14ac:dyDescent="0.25">
      <c r="A301" s="51"/>
      <c r="B301" s="52"/>
      <c r="C301" s="52"/>
      <c r="D301" s="56">
        <v>9874.6392496392473</v>
      </c>
      <c r="E301" s="40">
        <f>SUM(E4:E300)</f>
        <v>10852.182999999995</v>
      </c>
      <c r="F301" s="40">
        <f>SUM(F4:F300)</f>
        <v>10966.888888888885</v>
      </c>
      <c r="G301" s="40"/>
    </row>
    <row r="302" spans="1:8" x14ac:dyDescent="0.25">
      <c r="A302" t="s">
        <v>859</v>
      </c>
    </row>
    <row r="303" spans="1:8" x14ac:dyDescent="0.25">
      <c r="A303" t="s">
        <v>860</v>
      </c>
    </row>
    <row r="304" spans="1:8" x14ac:dyDescent="0.25">
      <c r="A304" t="s">
        <v>858</v>
      </c>
    </row>
    <row r="305" spans="1:1" x14ac:dyDescent="0.25">
      <c r="A305" t="s">
        <v>884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4B20-A569-4831-B4EC-7A8548C501B5}">
  <dimension ref="A1:B7"/>
  <sheetViews>
    <sheetView workbookViewId="0">
      <selection activeCell="B13" sqref="B13"/>
    </sheetView>
  </sheetViews>
  <sheetFormatPr defaultRowHeight="15" x14ac:dyDescent="0.25"/>
  <cols>
    <col min="1" max="1" width="10.7109375" bestFit="1" customWidth="1"/>
    <col min="2" max="2" width="100.7109375" bestFit="1" customWidth="1"/>
  </cols>
  <sheetData>
    <row r="1" spans="1:2" x14ac:dyDescent="0.25">
      <c r="A1" t="s">
        <v>867</v>
      </c>
      <c r="B1" t="s">
        <v>868</v>
      </c>
    </row>
    <row r="2" spans="1:2" x14ac:dyDescent="0.25">
      <c r="A2" s="62">
        <v>44923</v>
      </c>
      <c r="B2" t="s">
        <v>866</v>
      </c>
    </row>
    <row r="3" spans="1:2" x14ac:dyDescent="0.25">
      <c r="A3" s="62">
        <v>44923</v>
      </c>
      <c r="B3" t="s">
        <v>869</v>
      </c>
    </row>
    <row r="4" spans="1:2" x14ac:dyDescent="0.25">
      <c r="A4" s="62">
        <v>44923</v>
      </c>
      <c r="B4" t="s">
        <v>865</v>
      </c>
    </row>
    <row r="5" spans="1:2" x14ac:dyDescent="0.25">
      <c r="A5" s="62">
        <v>44923</v>
      </c>
      <c r="B5" t="s">
        <v>873</v>
      </c>
    </row>
    <row r="6" spans="1:2" x14ac:dyDescent="0.25">
      <c r="A6" s="62">
        <v>45012</v>
      </c>
      <c r="B6" t="s">
        <v>889</v>
      </c>
    </row>
    <row r="7" spans="1:2" x14ac:dyDescent="0.25">
      <c r="A7" s="62">
        <v>45029</v>
      </c>
      <c r="B7" t="s">
        <v>888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Rate Sheet Summary</vt:lpstr>
      <vt:lpstr>County EIS Rate Sheet</vt:lpstr>
      <vt:lpstr>SpEd BEA Rates by Month</vt:lpstr>
      <vt:lpstr>AAFTE</vt:lpstr>
      <vt:lpstr>Notes</vt:lpstr>
    </vt:vector>
  </TitlesOfParts>
  <Company>Children's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Dolgash, Debbie (DCYF)</cp:lastModifiedBy>
  <dcterms:created xsi:type="dcterms:W3CDTF">2021-03-24T18:07:37Z</dcterms:created>
  <dcterms:modified xsi:type="dcterms:W3CDTF">2023-06-26T21:50:21Z</dcterms:modified>
</cp:coreProperties>
</file>