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debbie_dolgash_dcyf_wa_gov/Documents/_MigratedData/interdev/pdf/dcyf/"/>
    </mc:Choice>
  </mc:AlternateContent>
  <xr:revisionPtr revIDLastSave="0" documentId="8_{72F25950-0B2A-4D20-832D-48F63D245489}" xr6:coauthVersionLast="47" xr6:coauthVersionMax="47" xr10:uidLastSave="{00000000-0000-0000-0000-000000000000}"/>
  <bookViews>
    <workbookView xWindow="30255" yWindow="1350" windowWidth="21600" windowHeight="11385" xr2:uid="{00000000-000D-0000-FFFF-FFFF00000000}"/>
  </bookViews>
  <sheets>
    <sheet name="Billing Form" sheetId="10" r:id="rId1"/>
    <sheet name="Calculator" sheetId="15" r:id="rId2"/>
    <sheet name="Dropdown" sheetId="6" state="hidden" r:id="rId3"/>
    <sheet name="Sheet4" sheetId="13" state="hidden" r:id="rId4"/>
    <sheet name="Index" sheetId="14" state="hidden" r:id="rId5"/>
    <sheet name="Sheet2" sheetId="5" state="hidden" r:id="rId6"/>
    <sheet name="Sheet1" sheetId="4" state="hidden" r:id="rId7"/>
  </sheets>
  <externalReferences>
    <externalReference r:id="rId8"/>
    <externalReference r:id="rId9"/>
  </externalReferences>
  <definedNames>
    <definedName name="DATATYPEVal">[1]Validation!$C$2:$C$3</definedName>
    <definedName name="jobclassabrev">#REF!</definedName>
    <definedName name="list2">#REF!</definedName>
    <definedName name="list3">#REF!</definedName>
    <definedName name="_xlnm.Print_Area" localSheetId="0">'Billing Form'!$A$1:$M$52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5" l="1"/>
  <c r="B7" i="15"/>
  <c r="B9" i="15" s="1"/>
  <c r="E19" i="10"/>
  <c r="N20" i="15"/>
  <c r="O20" i="15" s="1"/>
  <c r="L20" i="15"/>
  <c r="M20" i="15" s="1"/>
  <c r="K20" i="15"/>
  <c r="J20" i="15"/>
  <c r="I20" i="15"/>
  <c r="H20" i="15"/>
  <c r="G20" i="15"/>
  <c r="F20" i="15"/>
  <c r="E20" i="15"/>
  <c r="D20" i="15"/>
  <c r="C20" i="15"/>
  <c r="B20" i="15"/>
  <c r="N19" i="15"/>
  <c r="O19" i="15" s="1"/>
  <c r="L19" i="15"/>
  <c r="M19" i="15" s="1"/>
  <c r="K19" i="15"/>
  <c r="J19" i="15"/>
  <c r="I19" i="15"/>
  <c r="H19" i="15"/>
  <c r="G19" i="15"/>
  <c r="F19" i="15"/>
  <c r="E19" i="15"/>
  <c r="D19" i="15"/>
  <c r="C19" i="15"/>
  <c r="B19" i="15"/>
  <c r="N18" i="15"/>
  <c r="L18" i="15"/>
  <c r="M18" i="15" s="1"/>
  <c r="K18" i="15"/>
  <c r="J18" i="15"/>
  <c r="I18" i="15"/>
  <c r="H18" i="15"/>
  <c r="G18" i="15"/>
  <c r="F18" i="15"/>
  <c r="E18" i="15"/>
  <c r="D18" i="15"/>
  <c r="C18" i="15"/>
  <c r="B18" i="15"/>
  <c r="F21" i="15" l="1" a="1"/>
  <c r="F21" i="15" s="1"/>
  <c r="F24" i="15" s="1"/>
  <c r="D21" i="15" a="1"/>
  <c r="D21" i="15" s="1"/>
  <c r="D24" i="15" s="1"/>
  <c r="C21" i="15" a="1"/>
  <c r="C21" i="15" s="1"/>
  <c r="C24" i="15" s="1"/>
  <c r="K21" i="15" a="1"/>
  <c r="K21" i="15" s="1"/>
  <c r="K24" i="15" s="1"/>
  <c r="G21" i="15" a="1"/>
  <c r="G21" i="15" s="1"/>
  <c r="G24" i="15" s="1"/>
  <c r="E21" i="15" a="1"/>
  <c r="E21" i="15" s="1"/>
  <c r="E24" i="15" s="1"/>
  <c r="H21" i="15" a="1"/>
  <c r="H21" i="15" s="1"/>
  <c r="H24" i="15" s="1"/>
  <c r="J21" i="15" a="1"/>
  <c r="J21" i="15" s="1"/>
  <c r="J24" i="15" s="1"/>
  <c r="M21" i="15" a="1"/>
  <c r="M21" i="15" s="1"/>
  <c r="M24" i="15" s="1"/>
  <c r="B21" i="15" a="1"/>
  <c r="B21" i="15" s="1"/>
  <c r="B24" i="15" s="1"/>
  <c r="I21" i="15" a="1"/>
  <c r="I21" i="15" s="1"/>
  <c r="I24" i="15" s="1"/>
  <c r="N21" i="15" a="1"/>
  <c r="N21" i="15" s="1"/>
  <c r="N24" i="15" s="1"/>
  <c r="L21" i="15" a="1"/>
  <c r="L21" i="15" s="1"/>
  <c r="L24" i="15" s="1"/>
  <c r="O18" i="15"/>
  <c r="O21" i="15" s="1" a="1"/>
  <c r="O21" i="15" s="1"/>
  <c r="O24" i="15" s="1"/>
  <c r="B12" i="15" l="1"/>
  <c r="I19" i="10" s="1"/>
  <c r="I2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<sst xmlns="http://schemas.openxmlformats.org/spreadsheetml/2006/main" count="201" uniqueCount="82">
  <si>
    <t>WASHINGTON STATE DEPARTMENT OF CHILDREN, YOUTH, AND FAMILIES</t>
  </si>
  <si>
    <t>Ramp-Up Billing Form</t>
  </si>
  <si>
    <t>Invoice Date:</t>
  </si>
  <si>
    <t>Month of Service:</t>
  </si>
  <si>
    <t>[Select]</t>
  </si>
  <si>
    <t>Provider Name:</t>
  </si>
  <si>
    <t>Ramp-Up Period:</t>
  </si>
  <si>
    <t>*See Calculator Tab for Back-Up</t>
  </si>
  <si>
    <t>Catchment Area:</t>
  </si>
  <si>
    <t>Maximum Number of Youths</t>
  </si>
  <si>
    <t>Youth Served</t>
  </si>
  <si>
    <t>Additional Billing Allowed</t>
  </si>
  <si>
    <t>TOTAL BILLED:</t>
  </si>
  <si>
    <t>Comments</t>
  </si>
  <si>
    <t>Provider's Certificate</t>
  </si>
  <si>
    <t>I hereby certify under penalty of perjury that the invoice above are correct and are proper charges for services furnished to the State of Washington DCYF.</t>
  </si>
  <si>
    <t>Provider's Authorized Signature/Name</t>
  </si>
  <si>
    <t>Date</t>
  </si>
  <si>
    <t>DCYF Approval</t>
  </si>
  <si>
    <t>I hereby certify that the above charges by the Provider are correct and approve payment.</t>
  </si>
  <si>
    <t>DCYF Authorized Signature</t>
  </si>
  <si>
    <t>Created by the Fiscal Integrity Unit</t>
  </si>
  <si>
    <t>Caregiver Supports Ram-Up form 002-002</t>
  </si>
  <si>
    <t xml:space="preserve">Only Adjust Green Cells </t>
  </si>
  <si>
    <t>Steps:</t>
  </si>
  <si>
    <t>1. Select Catchment Area</t>
  </si>
  <si>
    <t>2. Identify number of children and youth being served</t>
  </si>
  <si>
    <t>3. Use allowed monthly billing on A-19 as identified in the contract</t>
  </si>
  <si>
    <t>Catchment</t>
  </si>
  <si>
    <t>Average Caseload</t>
  </si>
  <si>
    <t>Maximum Child/Youth Service</t>
  </si>
  <si>
    <t>Child/Youth Served</t>
  </si>
  <si>
    <t>Additional Allowed Monthly Billing</t>
  </si>
  <si>
    <t xml:space="preserve">Reference Data 
Per Case Payment for Ramp-Up Management Support </t>
  </si>
  <si>
    <t>North-East</t>
  </si>
  <si>
    <t>South-Central</t>
  </si>
  <si>
    <t>Pacific-Mountain</t>
  </si>
  <si>
    <t>South-East</t>
  </si>
  <si>
    <t>North-Central</t>
  </si>
  <si>
    <t>Central</t>
  </si>
  <si>
    <t>South-West</t>
  </si>
  <si>
    <t>Olympic</t>
  </si>
  <si>
    <t>North Tacoma-Pierce</t>
  </si>
  <si>
    <t>South Tacoma-Pierce</t>
  </si>
  <si>
    <t>Snohomish</t>
  </si>
  <si>
    <t>North-West</t>
  </si>
  <si>
    <t>King-North</t>
  </si>
  <si>
    <t>King-South</t>
  </si>
  <si>
    <t>Select Catchment</t>
  </si>
  <si>
    <t>Supervisor</t>
  </si>
  <si>
    <t>Program Managers</t>
  </si>
  <si>
    <t>Executive/Dir</t>
  </si>
  <si>
    <t>Month of Service</t>
  </si>
  <si>
    <t>Catchement</t>
  </si>
  <si>
    <t>Position</t>
  </si>
  <si>
    <t>Select MOS</t>
  </si>
  <si>
    <t>January</t>
  </si>
  <si>
    <t>Support Manager</t>
  </si>
  <si>
    <t>February</t>
  </si>
  <si>
    <t>Case Aide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</si>
  <si>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</si>
  <si>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</si>
  <si>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</si>
  <si>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</si>
  <si>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</si>
  <si>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</si>
  <si>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</si>
  <si>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</si>
  <si>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</si>
  <si>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</si>
  <si>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Rate SM</t>
  </si>
  <si>
    <t>Rate CA</t>
  </si>
  <si>
    <t xml:space="preserve">Select Catchement </t>
  </si>
  <si>
    <t>North Seattle-King</t>
  </si>
  <si>
    <t>South Seattle-King</t>
  </si>
  <si>
    <t>Select Position</t>
  </si>
  <si>
    <t>Yes</t>
  </si>
  <si>
    <t>No Payment</t>
  </si>
  <si>
    <t>No</t>
  </si>
  <si>
    <t>West Tacoma-Pierce</t>
  </si>
  <si>
    <t>East Tacoma-Pierce</t>
  </si>
  <si>
    <t>FAMLINK BILLING FORM (1/2025)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</si>
</sst>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3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0" fillId="0" borderId="3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12" fillId="3" borderId="0" xfId="0" applyFont="1" applyFill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164" fontId="16" fillId="0" borderId="2" xfId="0" applyNumberFormat="1" applyFont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0" fillId="0" borderId="0" xfId="0" quotePrefix="1"/>
    <xf numFmtId="0" fontId="12" fillId="0" borderId="4" xfId="0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5" fillId="3" borderId="4" xfId="2" applyFont="1" applyFill="1" applyBorder="1" applyAlignment="1">
      <alignment vertical="center" wrapText="1"/>
    </xf>
    <xf numFmtId="0" fontId="15" fillId="3" borderId="5" xfId="2" applyFont="1" applyFill="1" applyBorder="1" applyAlignment="1">
      <alignment vertical="center" wrapText="1"/>
    </xf>
    <xf numFmtId="0" fontId="15" fillId="3" borderId="0" xfId="2" applyFont="1" applyFill="1" applyBorder="1" applyAlignment="1">
      <alignment vertical="center" wrapText="1"/>
    </xf>
    <xf numFmtId="0" fontId="15" fillId="3" borderId="7" xfId="2" applyFont="1" applyFill="1" applyBorder="1" applyAlignment="1">
      <alignment vertical="center" wrapText="1"/>
    </xf>
    <xf numFmtId="0" fontId="15" fillId="3" borderId="9" xfId="2" applyFont="1" applyFill="1" applyBorder="1" applyAlignment="1">
      <alignment vertical="center" wrapText="1"/>
    </xf>
    <xf numFmtId="0" fontId="15" fillId="3" borderId="10" xfId="2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2" fillId="3" borderId="7" xfId="0" applyFont="1" applyFill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left" vertical="center"/>
      <protection locked="0"/>
    </xf>
    <xf numFmtId="0" fontId="20" fillId="0" borderId="1" xfId="0" applyFont="1" applyBorder="1"/>
    <xf numFmtId="44" fontId="5" fillId="3" borderId="0" xfId="1" applyFont="1" applyFill="1" applyBorder="1" applyAlignment="1">
      <alignment horizontal="center" vertical="center"/>
    </xf>
    <xf numFmtId="44" fontId="16" fillId="0" borderId="0" xfId="0" applyNumberFormat="1" applyFont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164" fontId="16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/>
    <xf numFmtId="165" fontId="0" fillId="0" borderId="0" xfId="0" applyNumberFormat="1"/>
    <xf numFmtId="0" fontId="23" fillId="6" borderId="0" xfId="0" applyFont="1" applyFill="1"/>
    <xf numFmtId="0" fontId="20" fillId="0" borderId="0" xfId="0" applyFont="1"/>
    <xf numFmtId="0" fontId="23" fillId="0" borderId="20" xfId="0" applyFont="1" applyBorder="1"/>
    <xf numFmtId="0" fontId="20" fillId="0" borderId="23" xfId="0" applyFont="1" applyBorder="1"/>
    <xf numFmtId="0" fontId="0" fillId="0" borderId="15" xfId="0" applyBorder="1" applyAlignment="1">
      <alignment horizontal="center"/>
    </xf>
    <xf numFmtId="0" fontId="23" fillId="0" borderId="23" xfId="0" applyFont="1" applyBorder="1"/>
    <xf numFmtId="0" fontId="0" fillId="0" borderId="23" xfId="0" applyBorder="1"/>
    <xf numFmtId="0" fontId="0" fillId="0" borderId="15" xfId="0" applyBorder="1"/>
    <xf numFmtId="0" fontId="23" fillId="0" borderId="25" xfId="0" applyFont="1" applyBorder="1"/>
    <xf numFmtId="0" fontId="0" fillId="4" borderId="20" xfId="0" applyFill="1" applyBorder="1"/>
    <xf numFmtId="0" fontId="0" fillId="4" borderId="23" xfId="0" applyFill="1" applyBorder="1"/>
    <xf numFmtId="1" fontId="0" fillId="4" borderId="0" xfId="0" applyNumberFormat="1" applyFill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66" fontId="0" fillId="4" borderId="0" xfId="0" applyNumberFormat="1" applyFill="1"/>
    <xf numFmtId="166" fontId="0" fillId="4" borderId="15" xfId="0" applyNumberFormat="1" applyFill="1" applyBorder="1"/>
    <xf numFmtId="165" fontId="0" fillId="4" borderId="0" xfId="0" applyNumberFormat="1" applyFill="1"/>
    <xf numFmtId="165" fontId="0" fillId="4" borderId="15" xfId="0" applyNumberFormat="1" applyFill="1" applyBorder="1"/>
    <xf numFmtId="0" fontId="0" fillId="4" borderId="25" xfId="0" applyFill="1" applyBorder="1"/>
    <xf numFmtId="166" fontId="23" fillId="4" borderId="26" xfId="0" applyNumberFormat="1" applyFont="1" applyFill="1" applyBorder="1"/>
    <xf numFmtId="166" fontId="23" fillId="4" borderId="27" xfId="0" applyNumberFormat="1" applyFont="1" applyFill="1" applyBorder="1"/>
    <xf numFmtId="10" fontId="23" fillId="4" borderId="0" xfId="4" applyNumberFormat="1" applyFont="1" applyFill="1" applyBorder="1" applyAlignment="1">
      <alignment horizontal="center"/>
    </xf>
    <xf numFmtId="10" fontId="2" fillId="4" borderId="0" xfId="4" applyNumberFormat="1" applyFont="1" applyFill="1" applyBorder="1" applyAlignment="1">
      <alignment horizontal="center"/>
    </xf>
    <xf numFmtId="0" fontId="2" fillId="5" borderId="19" xfId="5" applyFont="1" applyFill="1" applyBorder="1"/>
    <xf numFmtId="0" fontId="2" fillId="5" borderId="24" xfId="5" applyFont="1" applyFill="1" applyBorder="1"/>
    <xf numFmtId="0" fontId="24" fillId="4" borderId="23" xfId="0" applyFont="1" applyFill="1" applyBorder="1"/>
    <xf numFmtId="0" fontId="16" fillId="0" borderId="29" xfId="0" applyFont="1" applyBorder="1" applyAlignment="1" applyProtection="1">
      <alignment vertical="center"/>
      <protection locked="0"/>
    </xf>
    <xf numFmtId="44" fontId="0" fillId="6" borderId="28" xfId="0" applyNumberFormat="1" applyFill="1" applyBorder="1" applyProtection="1">
      <protection locked="0"/>
    </xf>
    <xf numFmtId="165" fontId="23" fillId="0" borderId="27" xfId="0" applyNumberFormat="1" applyFont="1" applyBorder="1" applyAlignment="1">
      <alignment horizontal="center"/>
    </xf>
    <xf numFmtId="0" fontId="16" fillId="0" borderId="16" xfId="0" applyFont="1" applyBorder="1" applyAlignment="1" applyProtection="1">
      <alignment vertical="center"/>
      <protection locked="0"/>
    </xf>
    <xf numFmtId="0" fontId="16" fillId="0" borderId="2" xfId="0" applyFont="1" applyBorder="1" applyAlignment="1">
      <alignment vertical="center"/>
    </xf>
    <xf numFmtId="0" fontId="25" fillId="4" borderId="23" xfId="0" applyFont="1" applyFill="1" applyBorder="1"/>
    <xf numFmtId="0" fontId="0" fillId="6" borderId="15" xfId="0" applyFill="1" applyBorder="1" applyAlignment="1">
      <alignment horizontal="center"/>
    </xf>
    <xf numFmtId="0" fontId="6" fillId="3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4" borderId="2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4" fontId="16" fillId="0" borderId="16" xfId="0" applyNumberFormat="1" applyFont="1" applyBorder="1" applyAlignment="1">
      <alignment horizontal="center" vertical="center"/>
    </xf>
    <xf numFmtId="44" fontId="16" fillId="0" borderId="17" xfId="0" applyNumberFormat="1" applyFont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64" fontId="17" fillId="2" borderId="0" xfId="0" applyNumberFormat="1" applyFont="1" applyFill="1" applyAlignment="1" applyProtection="1">
      <alignment horizontal="center" vertical="center"/>
      <protection locked="0"/>
    </xf>
    <xf numFmtId="164" fontId="17" fillId="2" borderId="7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44" fontId="5" fillId="3" borderId="0" xfId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164" fontId="16" fillId="0" borderId="16" xfId="0" applyNumberFormat="1" applyFont="1" applyBorder="1" applyAlignment="1" applyProtection="1">
      <alignment horizontal="center" vertical="center"/>
      <protection locked="0"/>
    </xf>
    <xf numFmtId="164" fontId="16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4" borderId="21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</cellXfs>
  <cellStyles count="6">
    <cellStyle name="Currency" xfId="1" builtinId="4"/>
    <cellStyle name="Hyperlink" xfId="2" builtinId="8"/>
    <cellStyle name="Normal" xfId="0" builtinId="0"/>
    <cellStyle name="Normal 19" xfId="5" xr:uid="{0F9D3CB7-DC8A-4B98-ADB3-CC4C84E70ED1}"/>
    <cellStyle name="Normal 2" xfId="3" xr:uid="{CD573BAC-57C4-410A-98C4-1BB42A2F92E3}"/>
    <cellStyle name="Percent 2" xfId="4" xr:uid="{6266903A-2431-4D94-A9CB-54A22D0E2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linsider.ssv.wa.lcl/Users/john.rich/Downloads/Import%20Templat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wneCW\AppData\Local\Microsoft\Windows\INetCache\Content.Outlook\7TU31YQ6\Caregiver%20Fee%20Table%20v1.2.xlsx" TargetMode="External"/><Relationship Id="rId1" Type="http://schemas.openxmlformats.org/officeDocument/2006/relationships/externalLinkPath" Target="file:///C:\Users\NowneCW\AppData\Local\Microsoft\Windows\INetCache\Content.Outlook\7TU31YQ6\Caregiver%20Fee%20Table%20v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lidation"/>
      <sheetName val="ImportData"/>
      <sheetName val="Parameters"/>
    </sheetNames>
    <sheetDataSet>
      <sheetData sheetId="0"/>
      <sheetData sheetId="1">
        <row r="2">
          <cell r="A2" t="str">
            <v>ML</v>
          </cell>
          <cell r="C2" t="str">
            <v>FD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e Table"/>
      <sheetName val="Service Pop and FTE est"/>
      <sheetName val="Start  Up"/>
      <sheetName val="Ramp Up"/>
      <sheetName val="Rate Assumption "/>
      <sheetName val="Per FTE cost"/>
      <sheetName val="Wages"/>
      <sheetName val="Updates"/>
    </sheetNames>
    <sheetDataSet>
      <sheetData sheetId="0" refreshError="1"/>
      <sheetData sheetId="1">
        <row r="25">
          <cell r="E25">
            <v>28.799999999999997</v>
          </cell>
        </row>
      </sheetData>
      <sheetData sheetId="2" refreshError="1"/>
      <sheetData sheetId="3" refreshError="1"/>
      <sheetData sheetId="4">
        <row r="28">
          <cell r="C28">
            <v>25</v>
          </cell>
        </row>
      </sheetData>
      <sheetData sheetId="5">
        <row r="23">
          <cell r="C23">
            <v>22335.555555555551</v>
          </cell>
          <cell r="D23">
            <v>22335.555555555551</v>
          </cell>
          <cell r="E23">
            <v>24290.555555555551</v>
          </cell>
          <cell r="F23">
            <v>24290.555555555551</v>
          </cell>
          <cell r="G23">
            <v>24290.555555555551</v>
          </cell>
          <cell r="H23">
            <v>24290.555555555551</v>
          </cell>
          <cell r="I23">
            <v>23099.666666666664</v>
          </cell>
          <cell r="J23">
            <v>23099.666666666664</v>
          </cell>
          <cell r="K23">
            <v>23099.666666666664</v>
          </cell>
          <cell r="L23">
            <v>23099.666666666664</v>
          </cell>
          <cell r="M23">
            <v>23099.666666666664</v>
          </cell>
          <cell r="N23">
            <v>26181.666666666664</v>
          </cell>
        </row>
        <row r="24">
          <cell r="C24">
            <v>4280.9814814814808</v>
          </cell>
          <cell r="D24">
            <v>4280.9814814814808</v>
          </cell>
          <cell r="E24">
            <v>4655.6898148148139</v>
          </cell>
          <cell r="F24">
            <v>4655.6898148148139</v>
          </cell>
          <cell r="G24">
            <v>4655.6898148148139</v>
          </cell>
          <cell r="H24">
            <v>4655.6898148148139</v>
          </cell>
          <cell r="I24">
            <v>4427.4361111111111</v>
          </cell>
          <cell r="J24">
            <v>4427.4361111111111</v>
          </cell>
          <cell r="K24">
            <v>4427.4361111111111</v>
          </cell>
          <cell r="L24">
            <v>4427.4361111111111</v>
          </cell>
          <cell r="M24">
            <v>4427.4361111111111</v>
          </cell>
          <cell r="N24">
            <v>5018.1527777777774</v>
          </cell>
        </row>
        <row r="26">
          <cell r="C26">
            <v>2237.4399999999996</v>
          </cell>
          <cell r="D26">
            <v>2237.4399999999996</v>
          </cell>
          <cell r="E26">
            <v>2433.2799999999997</v>
          </cell>
          <cell r="F26">
            <v>2433.2799999999997</v>
          </cell>
          <cell r="G26">
            <v>2433.2799999999997</v>
          </cell>
          <cell r="H26">
            <v>2433.2799999999997</v>
          </cell>
          <cell r="I26">
            <v>2313.9839999999999</v>
          </cell>
          <cell r="J26">
            <v>2313.9839999999999</v>
          </cell>
          <cell r="K26">
            <v>2313.9839999999999</v>
          </cell>
          <cell r="L26">
            <v>2313.9839999999999</v>
          </cell>
          <cell r="M26">
            <v>2313.9839999999999</v>
          </cell>
          <cell r="N26">
            <v>2622.7199999999993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B4B6-B72B-4C04-81AB-2E9464B9A233}">
  <sheetPr>
    <pageSetUpPr fitToPage="1"/>
  </sheetPr>
  <dimension ref="B1:O52"/>
  <sheetViews>
    <sheetView showGridLines="0" tabSelected="1" zoomScale="140" zoomScaleNormal="140" workbookViewId="0">
      <selection activeCell="O17" sqref="O17"/>
    </sheetView>
  </sheetViews>
  <sheetFormatPr defaultColWidth="8.7109375" defaultRowHeight="15" x14ac:dyDescent="0.25"/>
  <cols>
    <col min="1" max="1" width="3.42578125" style="1" customWidth="1"/>
    <col min="2" max="2" width="3.28515625" style="1" customWidth="1"/>
    <col min="3" max="3" width="25.140625" style="1" customWidth="1"/>
    <col min="4" max="4" width="2.28515625" style="1" customWidth="1"/>
    <col min="5" max="5" width="24.7109375" style="1" customWidth="1"/>
    <col min="6" max="6" width="1.42578125" style="1" customWidth="1"/>
    <col min="7" max="7" width="24.7109375" style="1" customWidth="1"/>
    <col min="8" max="8" width="1.42578125" style="1" customWidth="1"/>
    <col min="9" max="9" width="14.7109375" style="1" customWidth="1"/>
    <col min="10" max="10" width="12.85546875" style="1" customWidth="1"/>
    <col min="11" max="11" width="8.7109375" style="1"/>
    <col min="12" max="12" width="5" style="1" customWidth="1"/>
    <col min="13" max="13" width="3.28515625" style="1" customWidth="1"/>
    <col min="14" max="16384" width="8.7109375" style="1"/>
  </cols>
  <sheetData>
    <row r="1" spans="2:15" x14ac:dyDescent="0.25">
      <c r="C1" s="142" t="s">
        <v>0</v>
      </c>
      <c r="D1" s="142"/>
      <c r="E1" s="142"/>
      <c r="F1" s="142"/>
      <c r="G1" s="142"/>
      <c r="H1" s="142"/>
      <c r="I1" s="142"/>
      <c r="J1" s="142"/>
      <c r="K1" s="142"/>
      <c r="L1" s="142"/>
      <c r="M1" s="108"/>
      <c r="N1" s="108"/>
      <c r="O1" s="108"/>
    </row>
    <row r="2" spans="2:15" ht="18.75" x14ac:dyDescent="0.25">
      <c r="C2" s="143" t="s">
        <v>1</v>
      </c>
      <c r="D2" s="143"/>
      <c r="E2" s="143"/>
      <c r="F2" s="143"/>
      <c r="G2" s="143"/>
      <c r="H2" s="143"/>
      <c r="I2" s="143"/>
      <c r="J2" s="143"/>
      <c r="K2" s="143"/>
      <c r="L2" s="143"/>
    </row>
    <row r="3" spans="2:15" ht="3.6" customHeight="1" x14ac:dyDescent="0.25">
      <c r="C3" s="144"/>
      <c r="D3" s="144"/>
      <c r="E3" s="144"/>
      <c r="F3" s="144"/>
      <c r="G3" s="144"/>
      <c r="H3" s="144"/>
      <c r="I3" s="144"/>
      <c r="J3" s="5"/>
      <c r="K3" s="5"/>
    </row>
    <row r="4" spans="2:15" x14ac:dyDescent="0.25"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2:15" ht="15.6" customHeight="1" x14ac:dyDescent="0.25">
      <c r="C5" s="7" t="s">
        <v>2</v>
      </c>
      <c r="D5" s="8"/>
      <c r="E5" s="41"/>
      <c r="F5" s="72"/>
      <c r="G5" s="7" t="s">
        <v>3</v>
      </c>
      <c r="H5" s="72"/>
      <c r="I5" s="140" t="s">
        <v>4</v>
      </c>
      <c r="J5" s="141"/>
    </row>
    <row r="6" spans="2:15" ht="6" customHeight="1" x14ac:dyDescent="0.25">
      <c r="C6" s="6"/>
      <c r="D6" s="9"/>
      <c r="E6" s="3"/>
      <c r="F6" s="3"/>
      <c r="G6" s="7"/>
      <c r="H6" s="3"/>
      <c r="I6" s="3"/>
    </row>
    <row r="7" spans="2:15" x14ac:dyDescent="0.25">
      <c r="C7" s="7" t="s">
        <v>5</v>
      </c>
      <c r="D7" s="8"/>
      <c r="E7" s="145"/>
      <c r="F7" s="146"/>
      <c r="G7" s="146"/>
      <c r="H7" s="146"/>
      <c r="I7" s="146"/>
      <c r="J7" s="147"/>
      <c r="K7" s="67"/>
    </row>
    <row r="8" spans="2:15" ht="6" customHeight="1" x14ac:dyDescent="0.25">
      <c r="C8" s="6"/>
      <c r="D8" s="9"/>
      <c r="E8" s="3"/>
      <c r="F8" s="3"/>
      <c r="G8" s="3"/>
      <c r="H8" s="3"/>
      <c r="I8" s="3"/>
    </row>
    <row r="9" spans="2:15" x14ac:dyDescent="0.25">
      <c r="C9" s="7" t="s">
        <v>6</v>
      </c>
      <c r="D9" s="8"/>
      <c r="E9" s="145"/>
      <c r="F9" s="146"/>
      <c r="G9" s="146"/>
      <c r="H9" s="146"/>
      <c r="I9" s="146"/>
      <c r="J9" s="147"/>
      <c r="K9" s="67"/>
    </row>
    <row r="10" spans="2:15" ht="6" customHeight="1" x14ac:dyDescent="0.25">
      <c r="C10" s="6"/>
      <c r="D10" s="9"/>
      <c r="E10" s="3"/>
      <c r="F10" s="3"/>
      <c r="G10" s="3"/>
      <c r="H10" s="3"/>
      <c r="I10" s="3"/>
    </row>
    <row r="11" spans="2:15" ht="5.45" customHeight="1" x14ac:dyDescent="0.25">
      <c r="B11" s="17"/>
      <c r="C11" s="12"/>
      <c r="D11" s="12"/>
      <c r="E11" s="12"/>
      <c r="F11" s="12"/>
      <c r="G11" s="12"/>
      <c r="H11" s="12"/>
      <c r="I11" s="56"/>
      <c r="J11" s="58"/>
      <c r="K11" s="58"/>
      <c r="L11" s="59"/>
    </row>
    <row r="12" spans="2:15" ht="3.95" customHeight="1" x14ac:dyDescent="0.25">
      <c r="B12" s="18"/>
      <c r="C12" s="107"/>
      <c r="D12" s="10"/>
      <c r="E12" s="20"/>
      <c r="F12" s="20"/>
      <c r="G12" s="20"/>
      <c r="H12" s="20"/>
      <c r="I12" s="25"/>
      <c r="J12" s="60"/>
      <c r="K12" s="60"/>
      <c r="L12" s="61"/>
    </row>
    <row r="13" spans="2:15" x14ac:dyDescent="0.25">
      <c r="B13" s="18"/>
      <c r="C13" s="139" t="s">
        <v>7</v>
      </c>
      <c r="D13" s="139"/>
      <c r="E13" s="139"/>
      <c r="F13" s="69"/>
      <c r="G13" s="137" t="s">
        <v>8</v>
      </c>
      <c r="H13" s="137"/>
      <c r="I13" s="137"/>
      <c r="J13" s="138" t="s">
        <v>4</v>
      </c>
      <c r="K13" s="138"/>
      <c r="L13" s="65"/>
    </row>
    <row r="14" spans="2:15" ht="7.5" customHeight="1" x14ac:dyDescent="0.25">
      <c r="B14" s="19"/>
      <c r="C14" s="15"/>
      <c r="D14" s="15"/>
      <c r="E14" s="16"/>
      <c r="F14" s="16"/>
      <c r="G14" s="16"/>
      <c r="H14" s="16"/>
      <c r="I14" s="57"/>
      <c r="J14" s="62"/>
      <c r="K14" s="62"/>
      <c r="L14" s="63"/>
    </row>
    <row r="15" spans="2:15" ht="8.25" customHeight="1" x14ac:dyDescent="0.25">
      <c r="C15" s="2"/>
      <c r="D15" s="2"/>
      <c r="L15" s="53"/>
    </row>
    <row r="16" spans="2:15" ht="8.25" customHeight="1" x14ac:dyDescent="0.25">
      <c r="C16" s="2"/>
      <c r="D16" s="2"/>
      <c r="L16" s="55"/>
    </row>
    <row r="17" spans="2:14" ht="16.5" customHeight="1" x14ac:dyDescent="0.25">
      <c r="D17" s="110"/>
      <c r="E17" s="110" t="s">
        <v>9</v>
      </c>
      <c r="F17" s="110"/>
      <c r="G17" s="110" t="s">
        <v>10</v>
      </c>
      <c r="H17" s="110"/>
      <c r="I17" s="118" t="s">
        <v>11</v>
      </c>
      <c r="J17" s="118"/>
      <c r="L17" s="64"/>
    </row>
    <row r="18" spans="2:14" ht="8.25" customHeight="1" x14ac:dyDescent="0.25">
      <c r="C18" s="2"/>
      <c r="D18" s="2"/>
      <c r="L18" s="55"/>
    </row>
    <row r="19" spans="2:14" ht="17.45" customHeight="1" x14ac:dyDescent="0.25">
      <c r="C19" s="66"/>
      <c r="D19" s="2"/>
      <c r="E19" s="104" t="str">
        <f>HLOOKUP(J13,Calculator!16:17,2,0)</f>
        <v>Select Catchment</v>
      </c>
      <c r="F19" s="100"/>
      <c r="G19" s="103">
        <v>0</v>
      </c>
      <c r="H19" s="100"/>
      <c r="I19" s="119">
        <f>Calculator!B12</f>
        <v>0</v>
      </c>
      <c r="J19" s="120"/>
      <c r="L19" s="54"/>
    </row>
    <row r="20" spans="2:14" ht="3.6" customHeight="1" x14ac:dyDescent="0.25">
      <c r="C20" s="66"/>
      <c r="D20" s="2"/>
      <c r="H20" s="6"/>
      <c r="L20" s="54"/>
    </row>
    <row r="21" spans="2:14" ht="6.75" customHeight="1" x14ac:dyDescent="0.25">
      <c r="C21" s="66"/>
      <c r="D21" s="2"/>
      <c r="H21" s="70"/>
      <c r="I21" s="71"/>
      <c r="J21" s="71"/>
      <c r="L21" s="54"/>
    </row>
    <row r="22" spans="2:14" ht="17.25" x14ac:dyDescent="0.25">
      <c r="E22" s="116" t="s">
        <v>12</v>
      </c>
      <c r="F22" s="116"/>
      <c r="G22" s="116"/>
      <c r="H22" s="109"/>
      <c r="I22" s="117">
        <f>I19</f>
        <v>0</v>
      </c>
      <c r="J22" s="117"/>
    </row>
    <row r="24" spans="2:14" ht="12" customHeight="1" x14ac:dyDescent="0.25">
      <c r="B24" s="26" t="s">
        <v>13</v>
      </c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2:14" x14ac:dyDescent="0.25">
      <c r="B25" s="127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24"/>
      <c r="N25" s="24"/>
    </row>
    <row r="26" spans="2:14" x14ac:dyDescent="0.25"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24"/>
      <c r="N26" s="24"/>
    </row>
    <row r="27" spans="2:14" x14ac:dyDescent="0.25"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24"/>
      <c r="N27" s="24"/>
    </row>
    <row r="28" spans="2:14" ht="9" customHeight="1" x14ac:dyDescent="0.25"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2"/>
    </row>
    <row r="30" spans="2:14" x14ac:dyDescent="0.25">
      <c r="B30" s="11"/>
      <c r="C30" s="30" t="s">
        <v>14</v>
      </c>
      <c r="D30" s="30"/>
      <c r="E30" s="30"/>
      <c r="F30" s="30"/>
      <c r="G30" s="30"/>
      <c r="H30" s="30"/>
      <c r="I30" s="30"/>
      <c r="J30" s="30"/>
      <c r="K30" s="30"/>
      <c r="L30" s="23"/>
    </row>
    <row r="31" spans="2:14" ht="15" customHeight="1" x14ac:dyDescent="0.25">
      <c r="B31" s="13"/>
      <c r="C31" s="4"/>
      <c r="D31" s="4"/>
      <c r="E31" s="4"/>
      <c r="F31" s="4"/>
      <c r="G31" s="4"/>
      <c r="H31" s="4"/>
      <c r="I31" s="4"/>
      <c r="J31" s="4"/>
      <c r="K31" s="4"/>
      <c r="L31" s="31"/>
    </row>
    <row r="32" spans="2:14" ht="14.45" customHeight="1" x14ac:dyDescent="0.25">
      <c r="B32" s="13"/>
      <c r="C32" s="133" t="s">
        <v>15</v>
      </c>
      <c r="D32" s="133"/>
      <c r="E32" s="133"/>
      <c r="F32" s="133"/>
      <c r="G32" s="133"/>
      <c r="H32" s="133"/>
      <c r="I32" s="133"/>
      <c r="J32" s="133"/>
      <c r="K32" s="112"/>
      <c r="L32" s="31"/>
    </row>
    <row r="33" spans="2:14" x14ac:dyDescent="0.25">
      <c r="B33" s="13"/>
      <c r="C33" s="133"/>
      <c r="D33" s="133"/>
      <c r="E33" s="133"/>
      <c r="F33" s="133"/>
      <c r="G33" s="133"/>
      <c r="H33" s="133"/>
      <c r="I33" s="133"/>
      <c r="J33" s="133"/>
      <c r="K33" s="112"/>
      <c r="L33" s="31"/>
    </row>
    <row r="34" spans="2:14" x14ac:dyDescent="0.25">
      <c r="B34" s="13"/>
      <c r="C34" s="121"/>
      <c r="D34" s="121"/>
      <c r="E34" s="121"/>
      <c r="F34" s="121"/>
      <c r="G34" s="121"/>
      <c r="H34" s="111"/>
      <c r="I34" s="112"/>
      <c r="J34" s="112"/>
      <c r="K34" s="112"/>
      <c r="L34" s="31"/>
    </row>
    <row r="35" spans="2:14" x14ac:dyDescent="0.25">
      <c r="B35" s="13"/>
      <c r="C35" s="121"/>
      <c r="D35" s="121"/>
      <c r="E35" s="121"/>
      <c r="F35" s="121"/>
      <c r="G35" s="121"/>
      <c r="H35" s="111"/>
      <c r="I35" s="4"/>
      <c r="J35" s="123"/>
      <c r="K35" s="123"/>
      <c r="L35" s="124"/>
    </row>
    <row r="36" spans="2:14" x14ac:dyDescent="0.25">
      <c r="B36" s="13"/>
      <c r="C36" s="122"/>
      <c r="D36" s="122"/>
      <c r="E36" s="122"/>
      <c r="F36" s="122"/>
      <c r="G36" s="122"/>
      <c r="H36" s="111"/>
      <c r="J36" s="125"/>
      <c r="K36" s="125"/>
      <c r="L36" s="126"/>
    </row>
    <row r="37" spans="2:14" x14ac:dyDescent="0.25">
      <c r="B37" s="13"/>
      <c r="C37" s="134" t="s">
        <v>16</v>
      </c>
      <c r="D37" s="134"/>
      <c r="E37" s="134"/>
      <c r="F37" s="134"/>
      <c r="G37" s="134"/>
      <c r="H37" s="113"/>
      <c r="J37" s="29" t="s">
        <v>17</v>
      </c>
      <c r="K37" s="29"/>
      <c r="L37" s="31"/>
    </row>
    <row r="38" spans="2:14" x14ac:dyDescent="0.25">
      <c r="B38" s="14"/>
      <c r="C38" s="32"/>
      <c r="D38" s="32"/>
      <c r="E38" s="32"/>
      <c r="F38" s="32"/>
      <c r="G38" s="32"/>
      <c r="H38" s="32"/>
      <c r="I38" s="33"/>
      <c r="J38" s="34"/>
      <c r="K38" s="34"/>
      <c r="L38" s="35"/>
    </row>
    <row r="40" spans="2:14" x14ac:dyDescent="0.25">
      <c r="B40" s="42"/>
      <c r="C40" s="30" t="s">
        <v>18</v>
      </c>
      <c r="D40" s="30"/>
      <c r="E40" s="30"/>
      <c r="F40" s="30"/>
      <c r="G40" s="30"/>
      <c r="H40" s="30"/>
      <c r="I40" s="30"/>
      <c r="J40" s="30"/>
      <c r="K40" s="30"/>
      <c r="L40" s="43"/>
      <c r="M40" s="36"/>
      <c r="N40" s="36"/>
    </row>
    <row r="41" spans="2:14" x14ac:dyDescent="0.25">
      <c r="B41" s="44"/>
      <c r="C41" s="4"/>
      <c r="D41" s="4"/>
      <c r="E41" s="4"/>
      <c r="F41" s="4"/>
      <c r="G41" s="4"/>
      <c r="H41" s="4"/>
      <c r="I41" s="4"/>
      <c r="J41" s="4"/>
      <c r="K41" s="4"/>
      <c r="L41" s="45"/>
      <c r="M41" s="37"/>
      <c r="N41" s="37"/>
    </row>
    <row r="42" spans="2:14" ht="15" customHeight="1" x14ac:dyDescent="0.25">
      <c r="B42" s="44"/>
      <c r="C42" s="135" t="s">
        <v>19</v>
      </c>
      <c r="D42" s="135"/>
      <c r="E42" s="135"/>
      <c r="F42" s="135"/>
      <c r="G42" s="135"/>
      <c r="H42" s="135"/>
      <c r="I42" s="135"/>
      <c r="J42" s="135"/>
      <c r="K42" s="135"/>
      <c r="L42" s="136"/>
      <c r="M42" s="2"/>
      <c r="N42" s="2"/>
    </row>
    <row r="43" spans="2:14" x14ac:dyDescent="0.25">
      <c r="B43" s="44"/>
      <c r="C43" s="135"/>
      <c r="D43" s="135"/>
      <c r="E43" s="135"/>
      <c r="F43" s="135"/>
      <c r="G43" s="135"/>
      <c r="H43" s="135"/>
      <c r="I43" s="135"/>
      <c r="J43" s="135"/>
      <c r="K43" s="135"/>
      <c r="L43" s="136"/>
      <c r="M43" s="2"/>
      <c r="N43" s="2"/>
    </row>
    <row r="44" spans="2:14" x14ac:dyDescent="0.25">
      <c r="B44" s="44"/>
      <c r="C44" s="121"/>
      <c r="D44" s="121"/>
      <c r="E44" s="121"/>
      <c r="F44" s="121"/>
      <c r="G44" s="121"/>
      <c r="H44" s="111"/>
      <c r="I44" s="46"/>
      <c r="J44" s="46"/>
      <c r="K44" s="46"/>
      <c r="L44" s="47"/>
      <c r="M44" s="38"/>
      <c r="N44" s="39"/>
    </row>
    <row r="45" spans="2:14" x14ac:dyDescent="0.25">
      <c r="B45" s="44"/>
      <c r="C45" s="121"/>
      <c r="D45" s="121"/>
      <c r="E45" s="121"/>
      <c r="F45" s="121"/>
      <c r="G45" s="121"/>
      <c r="H45" s="111"/>
      <c r="I45" s="46"/>
      <c r="J45" s="123"/>
      <c r="K45" s="123"/>
      <c r="L45" s="124"/>
      <c r="M45" s="38"/>
    </row>
    <row r="46" spans="2:14" x14ac:dyDescent="0.25">
      <c r="B46" s="44"/>
      <c r="C46" s="122"/>
      <c r="D46" s="122"/>
      <c r="E46" s="122"/>
      <c r="F46" s="122"/>
      <c r="G46" s="122"/>
      <c r="H46" s="111"/>
      <c r="I46" s="46"/>
      <c r="J46" s="125"/>
      <c r="K46" s="125"/>
      <c r="L46" s="126"/>
      <c r="M46" s="38"/>
    </row>
    <row r="47" spans="2:14" x14ac:dyDescent="0.25">
      <c r="B47" s="44"/>
      <c r="C47" s="48" t="s">
        <v>20</v>
      </c>
      <c r="D47" s="48"/>
      <c r="E47" s="48"/>
      <c r="F47" s="48"/>
      <c r="G47" s="48"/>
      <c r="H47" s="48"/>
      <c r="I47" s="48"/>
      <c r="J47" s="29" t="s">
        <v>17</v>
      </c>
      <c r="K47" s="29"/>
      <c r="L47" s="49"/>
      <c r="M47" s="40"/>
    </row>
    <row r="48" spans="2:14" x14ac:dyDescent="0.25">
      <c r="B48" s="50"/>
      <c r="C48" s="32"/>
      <c r="D48" s="32"/>
      <c r="E48" s="32"/>
      <c r="F48" s="32"/>
      <c r="G48" s="32"/>
      <c r="H48" s="32"/>
      <c r="I48" s="32"/>
      <c r="J48" s="32"/>
      <c r="K48" s="32"/>
      <c r="L48" s="51"/>
      <c r="M48" s="3"/>
      <c r="N48" s="3"/>
    </row>
    <row r="50" spans="3:3" x14ac:dyDescent="0.25">
      <c r="C50" s="21" t="s">
        <v>81</v>
      </c>
    </row>
    <row r="51" spans="3:3" x14ac:dyDescent="0.25">
      <c r="C51" s="22" t="s">
        <v>21</v>
      </c>
    </row>
    <row r="52" spans="3:3" x14ac:dyDescent="0.25">
      <c r="C52" s="22" t="s">
        <v>22</v>
      </c>
    </row>
  </sheetData>
  <sheetProtection algorithmName="SHA-512" hashValue="0WLQWdKepFIzq5d03/FehKzRgA2cUq7wXpC73vwtkiqdwo4EOjS+//QHWc2UhBh6ppardNXnnkacWfcFXauDbA==" saltValue="/51fK9dudo14E8vBhwWSYQ==" spinCount="100000" sheet="1" objects="1" scenarios="1"/>
  <mergeCells count="22">
    <mergeCell ref="G13:I13"/>
    <mergeCell ref="J13:K13"/>
    <mergeCell ref="C13:E13"/>
    <mergeCell ref="I5:J5"/>
    <mergeCell ref="C1:L1"/>
    <mergeCell ref="C2:L2"/>
    <mergeCell ref="C3:I3"/>
    <mergeCell ref="C4:L4"/>
    <mergeCell ref="E7:J7"/>
    <mergeCell ref="E9:J9"/>
    <mergeCell ref="E22:G22"/>
    <mergeCell ref="I22:J22"/>
    <mergeCell ref="I17:J17"/>
    <mergeCell ref="I19:J19"/>
    <mergeCell ref="C44:G46"/>
    <mergeCell ref="J45:L46"/>
    <mergeCell ref="B25:L28"/>
    <mergeCell ref="C32:J33"/>
    <mergeCell ref="C34:G36"/>
    <mergeCell ref="J35:L36"/>
    <mergeCell ref="C37:G37"/>
    <mergeCell ref="C42:L43"/>
  </mergeCells>
  <printOptions horizontalCentered="1"/>
  <pageMargins left="0.45" right="0.45" top="0.5" bottom="0.5" header="0.3" footer="0.3"/>
  <pageSetup scale="91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6BA062-0EB6-4B3A-AB41-A384B46D1585}">
          <x14:formula1>
            <xm:f>Dropdown!$C$2:$C$16</xm:f>
          </x14:formula1>
          <xm:sqref>J13</xm:sqref>
        </x14:dataValidation>
        <x14:dataValidation type="list" allowBlank="1" showInputMessage="1" showErrorMessage="1" xr:uid="{EB3721E6-7363-4F28-84BA-E39B8EA5E8DB}">
          <x14:formula1>
            <xm:f>Dropdown!$A$2:$A$14</xm:f>
          </x14:formula1>
          <xm:sqref>I5:J5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FF1D-6BF2-4E84-B61C-533C31546150}">
  <dimension ref="A1:O24"/>
  <sheetViews>
    <sheetView showGridLines="0" zoomScale="110" zoomScaleNormal="110" workbookViewId="0">
      <selection activeCell="B10" sqref="B10"/>
    </sheetView>
  </sheetViews>
  <sheetFormatPr defaultRowHeight="15" x14ac:dyDescent="0.25"/>
  <cols>
    <col min="1" max="1" width="37.85546875" customWidth="1"/>
    <col min="2" max="2" width="20" customWidth="1"/>
    <col min="3" max="3" width="12.85546875" customWidth="1"/>
    <col min="4" max="4" width="16.7109375" customWidth="1"/>
    <col min="5" max="5" width="10.42578125" bestFit="1" customWidth="1"/>
    <col min="6" max="6" width="13.140625" bestFit="1" customWidth="1"/>
    <col min="7" max="9" width="10.5703125" bestFit="1" customWidth="1"/>
    <col min="10" max="10" width="20.42578125" bestFit="1" customWidth="1"/>
    <col min="11" max="11" width="19.85546875" bestFit="1" customWidth="1"/>
    <col min="12" max="15" width="10.5703125" bestFit="1" customWidth="1"/>
  </cols>
  <sheetData>
    <row r="1" spans="1:15" x14ac:dyDescent="0.25">
      <c r="A1" s="75" t="s">
        <v>23</v>
      </c>
    </row>
    <row r="2" spans="1:15" x14ac:dyDescent="0.25">
      <c r="A2" s="76" t="s">
        <v>24</v>
      </c>
    </row>
    <row r="3" spans="1:15" x14ac:dyDescent="0.25">
      <c r="A3" s="76" t="s">
        <v>25</v>
      </c>
    </row>
    <row r="4" spans="1:15" x14ac:dyDescent="0.25">
      <c r="A4" s="76" t="s">
        <v>26</v>
      </c>
    </row>
    <row r="5" spans="1:15" x14ac:dyDescent="0.25">
      <c r="A5" s="76" t="s">
        <v>27</v>
      </c>
      <c r="B5" s="76"/>
    </row>
    <row r="6" spans="1:15" ht="15.75" thickBot="1" x14ac:dyDescent="0.3"/>
    <row r="7" spans="1:15" x14ac:dyDescent="0.25">
      <c r="A7" s="77" t="s">
        <v>28</v>
      </c>
      <c r="B7" s="101" t="str">
        <f>'Billing Form'!J13</f>
        <v>[Select]</v>
      </c>
    </row>
    <row r="8" spans="1:15" x14ac:dyDescent="0.25">
      <c r="A8" s="78" t="s">
        <v>29</v>
      </c>
      <c r="B8" s="79">
        <v>18</v>
      </c>
    </row>
    <row r="9" spans="1:15" x14ac:dyDescent="0.25">
      <c r="A9" s="78" t="s">
        <v>30</v>
      </c>
      <c r="B9" s="79" t="e">
        <f>HLOOKUP(B7,B16:O17,2,FALSE)</f>
        <v>#N/A</v>
      </c>
    </row>
    <row r="10" spans="1:15" x14ac:dyDescent="0.25">
      <c r="A10" s="80" t="s">
        <v>31</v>
      </c>
      <c r="B10" s="106">
        <f>'Billing Form'!G19</f>
        <v>0</v>
      </c>
      <c r="J10" s="76"/>
    </row>
    <row r="11" spans="1:15" x14ac:dyDescent="0.25">
      <c r="A11" s="81"/>
      <c r="B11" s="82"/>
      <c r="J11" s="76"/>
    </row>
    <row r="12" spans="1:15" ht="15.75" thickBot="1" x14ac:dyDescent="0.3">
      <c r="A12" s="83" t="s">
        <v>32</v>
      </c>
      <c r="B12" s="102">
        <f>ROUND(IFERROR(HLOOKUP(B7,B16:O24,9,FALSE),0),2)</f>
        <v>0</v>
      </c>
      <c r="J12" s="76"/>
    </row>
    <row r="13" spans="1:15" x14ac:dyDescent="0.25">
      <c r="A13" s="148"/>
      <c r="B13" s="149"/>
      <c r="C13" s="149"/>
      <c r="D13" s="149"/>
    </row>
    <row r="14" spans="1:15" ht="15.75" thickBot="1" x14ac:dyDescent="0.3">
      <c r="B14" s="76"/>
      <c r="C14" s="76"/>
      <c r="D14" s="76"/>
    </row>
    <row r="15" spans="1:15" x14ac:dyDescent="0.25">
      <c r="A15" s="84"/>
      <c r="B15" s="150" t="s">
        <v>33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2"/>
    </row>
    <row r="16" spans="1:15" x14ac:dyDescent="0.25">
      <c r="A16" s="105" t="s">
        <v>4</v>
      </c>
      <c r="B16" s="95" t="s">
        <v>34</v>
      </c>
      <c r="C16" s="96" t="s">
        <v>35</v>
      </c>
      <c r="D16" s="96" t="s">
        <v>36</v>
      </c>
      <c r="E16" s="96" t="s">
        <v>37</v>
      </c>
      <c r="F16" s="95" t="s">
        <v>38</v>
      </c>
      <c r="G16" s="96" t="s">
        <v>39</v>
      </c>
      <c r="H16" s="96" t="s">
        <v>40</v>
      </c>
      <c r="I16" s="96" t="s">
        <v>41</v>
      </c>
      <c r="J16" s="95" t="s">
        <v>79</v>
      </c>
      <c r="K16" s="96" t="s">
        <v>80</v>
      </c>
      <c r="L16" s="96" t="s">
        <v>44</v>
      </c>
      <c r="M16" s="96" t="s">
        <v>45</v>
      </c>
      <c r="N16" s="97" t="s">
        <v>46</v>
      </c>
      <c r="O16" s="98" t="s">
        <v>47</v>
      </c>
    </row>
    <row r="17" spans="1:15" s="114" customFormat="1" x14ac:dyDescent="0.25">
      <c r="A17" s="115" t="s">
        <v>48</v>
      </c>
      <c r="B17" s="86">
        <v>438</v>
      </c>
      <c r="C17" s="86">
        <v>178</v>
      </c>
      <c r="D17" s="86">
        <v>408</v>
      </c>
      <c r="E17" s="86">
        <v>349</v>
      </c>
      <c r="F17" s="86">
        <v>26</v>
      </c>
      <c r="G17" s="86">
        <v>211</v>
      </c>
      <c r="H17" s="86">
        <v>443</v>
      </c>
      <c r="I17" s="86">
        <v>151</v>
      </c>
      <c r="J17" s="86">
        <v>263</v>
      </c>
      <c r="K17" s="86">
        <v>245</v>
      </c>
      <c r="L17" s="86">
        <v>256</v>
      </c>
      <c r="M17" s="86">
        <v>191</v>
      </c>
      <c r="N17" s="86">
        <v>201</v>
      </c>
      <c r="O17" s="87">
        <v>284</v>
      </c>
    </row>
    <row r="18" spans="1:15" x14ac:dyDescent="0.25">
      <c r="A18" s="99" t="s">
        <v>49</v>
      </c>
      <c r="B18" s="88">
        <f>ROUND('[2]Per FTE cost'!C23/12,0)/$B$8</f>
        <v>103.38888888888889</v>
      </c>
      <c r="C18" s="88">
        <f>ROUND('[2]Per FTE cost'!D23/12,0)/$B$8</f>
        <v>103.38888888888889</v>
      </c>
      <c r="D18" s="88">
        <f>ROUND('[2]Per FTE cost'!E23/12,0)/$B$8</f>
        <v>112.44444444444444</v>
      </c>
      <c r="E18" s="88">
        <f>ROUND('[2]Per FTE cost'!F23/12,0)/$B$8</f>
        <v>112.44444444444444</v>
      </c>
      <c r="F18" s="88">
        <f>ROUND('[2]Per FTE cost'!G23/12,0)/$B$8</f>
        <v>112.44444444444444</v>
      </c>
      <c r="G18" s="88">
        <f>ROUND('[2]Per FTE cost'!H23/12,0)/$B$8</f>
        <v>112.44444444444444</v>
      </c>
      <c r="H18" s="88">
        <f>ROUND('[2]Per FTE cost'!I23/12,0)/$B$8</f>
        <v>106.94444444444444</v>
      </c>
      <c r="I18" s="88">
        <f>ROUND('[2]Per FTE cost'!J23/12,0)/$B$8</f>
        <v>106.94444444444444</v>
      </c>
      <c r="J18" s="88">
        <f>ROUND('[2]Per FTE cost'!K23/12,0)/$B$8</f>
        <v>106.94444444444444</v>
      </c>
      <c r="K18" s="88">
        <f>ROUND('[2]Per FTE cost'!L23/12,0)/$B$8</f>
        <v>106.94444444444444</v>
      </c>
      <c r="L18" s="88">
        <f>ROUND('[2]Per FTE cost'!M23/12,0)/$B$8</f>
        <v>106.94444444444444</v>
      </c>
      <c r="M18" s="88">
        <f>L18</f>
        <v>106.94444444444444</v>
      </c>
      <c r="N18" s="88">
        <f>ROUND('[2]Per FTE cost'!N23/12,0)/$B$8</f>
        <v>121.22222222222223</v>
      </c>
      <c r="O18" s="89">
        <f>N18</f>
        <v>121.22222222222223</v>
      </c>
    </row>
    <row r="19" spans="1:15" x14ac:dyDescent="0.25">
      <c r="A19" s="99" t="s">
        <v>50</v>
      </c>
      <c r="B19" s="88">
        <f>ROUND('[2]Per FTE cost'!C24/12,0)/$B$8</f>
        <v>19.833333333333332</v>
      </c>
      <c r="C19" s="88">
        <f>ROUND('[2]Per FTE cost'!D24/12,0)/$B$8</f>
        <v>19.833333333333332</v>
      </c>
      <c r="D19" s="88">
        <f>ROUND('[2]Per FTE cost'!E24/12,0)/$B$8</f>
        <v>21.555555555555557</v>
      </c>
      <c r="E19" s="88">
        <f>ROUND('[2]Per FTE cost'!F24/12,0)/$B$8</f>
        <v>21.555555555555557</v>
      </c>
      <c r="F19" s="88">
        <f>ROUND('[2]Per FTE cost'!G24/12,0)/$B$8</f>
        <v>21.555555555555557</v>
      </c>
      <c r="G19" s="88">
        <f>ROUND('[2]Per FTE cost'!H24/12,0)/$B$8</f>
        <v>21.555555555555557</v>
      </c>
      <c r="H19" s="88">
        <f>ROUND('[2]Per FTE cost'!I24/12,0)/$B$8</f>
        <v>20.5</v>
      </c>
      <c r="I19" s="88">
        <f>ROUND('[2]Per FTE cost'!J24/12,0)/$B$8</f>
        <v>20.5</v>
      </c>
      <c r="J19" s="88">
        <f>ROUND('[2]Per FTE cost'!K24/12,0)/$B$8</f>
        <v>20.5</v>
      </c>
      <c r="K19" s="88">
        <f>ROUND('[2]Per FTE cost'!L24/12,0)/$B$8</f>
        <v>20.5</v>
      </c>
      <c r="L19" s="88">
        <f>ROUND('[2]Per FTE cost'!M24/12,0)/$B$8</f>
        <v>20.5</v>
      </c>
      <c r="M19" s="88">
        <f>L19</f>
        <v>20.5</v>
      </c>
      <c r="N19" s="88">
        <f>ROUND('[2]Per FTE cost'!N24/12,0)/$B$8</f>
        <v>23.222222222222221</v>
      </c>
      <c r="O19" s="89">
        <f>N19</f>
        <v>23.222222222222221</v>
      </c>
    </row>
    <row r="20" spans="1:15" x14ac:dyDescent="0.25">
      <c r="A20" s="99" t="s">
        <v>51</v>
      </c>
      <c r="B20" s="88">
        <f>ROUND('[2]Per FTE cost'!C26/12,0)/$B$8</f>
        <v>10.333333333333334</v>
      </c>
      <c r="C20" s="88">
        <f>ROUND('[2]Per FTE cost'!D26/12,0)/$B$8</f>
        <v>10.333333333333334</v>
      </c>
      <c r="D20" s="88">
        <f>ROUND('[2]Per FTE cost'!E26/12,0)/$B$8</f>
        <v>11.277777777777779</v>
      </c>
      <c r="E20" s="88">
        <f>ROUND('[2]Per FTE cost'!F26/12,0)/$B$8</f>
        <v>11.277777777777779</v>
      </c>
      <c r="F20" s="88">
        <f>ROUND('[2]Per FTE cost'!G26/12,0)/$B$8</f>
        <v>11.277777777777779</v>
      </c>
      <c r="G20" s="88">
        <f>ROUND('[2]Per FTE cost'!H26/12,0)/$B$8</f>
        <v>11.277777777777779</v>
      </c>
      <c r="H20" s="88">
        <f>ROUND('[2]Per FTE cost'!I26/12,0)/$B$8</f>
        <v>10.722222222222221</v>
      </c>
      <c r="I20" s="88">
        <f>ROUND('[2]Per FTE cost'!J26/12,0)/$B$8</f>
        <v>10.722222222222221</v>
      </c>
      <c r="J20" s="88">
        <f>ROUND('[2]Per FTE cost'!K26/12,0)/$B$8</f>
        <v>10.722222222222221</v>
      </c>
      <c r="K20" s="88">
        <f>ROUND('[2]Per FTE cost'!L26/12,0)/$B$8</f>
        <v>10.722222222222221</v>
      </c>
      <c r="L20" s="88">
        <f>ROUND('[2]Per FTE cost'!M26/12,0)/$B$8</f>
        <v>10.722222222222221</v>
      </c>
      <c r="M20" s="88">
        <f>L20</f>
        <v>10.722222222222221</v>
      </c>
      <c r="N20" s="88">
        <f>ROUND('[2]Per FTE cost'!N26/12,0)/$B$8</f>
        <v>12.166666666666666</v>
      </c>
      <c r="O20" s="89">
        <f>N20</f>
        <v>12.166666666666666</v>
      </c>
    </row>
    <row r="21" spans="1:15" x14ac:dyDescent="0.25">
      <c r="A21" s="85"/>
      <c r="B21" s="90" cm="1">
        <f t="array" ref="B21:B23">(B$17-$B$10)*B18:B20</f>
        <v>45284.333333333328</v>
      </c>
      <c r="C21" s="90" cm="1">
        <f t="array" ref="C21:C23">(C$17-$B$10)*C18:C20</f>
        <v>18403.222222222223</v>
      </c>
      <c r="D21" s="90" cm="1">
        <f t="array" ref="D21:D23">(D$17-$B$10)*D18:D20</f>
        <v>45877.333333333336</v>
      </c>
      <c r="E21" s="90" cm="1">
        <f t="array" ref="E21:E23">(E$17-$B$10)*E18:E20</f>
        <v>39243.111111111109</v>
      </c>
      <c r="F21" s="90" cm="1">
        <f t="array" ref="F21:F23">(F$17-$B$10)*F18:F20</f>
        <v>2923.5555555555557</v>
      </c>
      <c r="G21" s="90" cm="1">
        <f t="array" ref="G21:G23">(G$17-$B$10)*G18:G20</f>
        <v>23725.777777777777</v>
      </c>
      <c r="H21" s="90" cm="1">
        <f t="array" ref="H21:H23">(H$17-$B$10)*H18:H20</f>
        <v>47376.388888888891</v>
      </c>
      <c r="I21" s="90" cm="1">
        <f t="array" ref="I21:I23">(I$17-$B$10)*I18:I20</f>
        <v>16148.611111111111</v>
      </c>
      <c r="J21" s="90" cm="1">
        <f t="array" ref="J21:J23">(J$17-$B$10)*J18:J20</f>
        <v>28126.388888888887</v>
      </c>
      <c r="K21" s="90" cm="1">
        <f t="array" ref="K21:K23">(K$17-$B$10)*K18:K20</f>
        <v>26201.388888888887</v>
      </c>
      <c r="L21" s="90" cm="1">
        <f t="array" ref="L21:L23">(L$17-$B$10)*L18:L20</f>
        <v>27377.777777777777</v>
      </c>
      <c r="M21" s="90" cm="1">
        <f t="array" ref="M21:M23">(M$17-$B$10)*M18:M20</f>
        <v>20426.388888888887</v>
      </c>
      <c r="N21" s="90" cm="1">
        <f t="array" ref="N21:N23">(N$17-$B$10)*N18:N20</f>
        <v>24365.666666666668</v>
      </c>
      <c r="O21" s="91" cm="1">
        <f t="array" ref="O21:O23">(O$17-$B$10)*O18:O20</f>
        <v>34427.111111111109</v>
      </c>
    </row>
    <row r="22" spans="1:15" x14ac:dyDescent="0.25">
      <c r="A22" s="85"/>
      <c r="B22" s="88">
        <v>8687</v>
      </c>
      <c r="C22" s="88">
        <v>3530.333333333333</v>
      </c>
      <c r="D22" s="88">
        <v>8794.6666666666679</v>
      </c>
      <c r="E22" s="88">
        <v>7522.8888888888896</v>
      </c>
      <c r="F22" s="88">
        <v>560.44444444444446</v>
      </c>
      <c r="G22" s="88">
        <v>4548.2222222222226</v>
      </c>
      <c r="H22" s="88">
        <v>9081.5</v>
      </c>
      <c r="I22" s="88">
        <v>3095.5</v>
      </c>
      <c r="J22" s="88">
        <v>5391.5</v>
      </c>
      <c r="K22" s="88">
        <v>5022.5</v>
      </c>
      <c r="L22" s="88">
        <v>5248</v>
      </c>
      <c r="M22" s="88">
        <v>3915.5</v>
      </c>
      <c r="N22" s="88">
        <v>4667.6666666666661</v>
      </c>
      <c r="O22" s="89">
        <v>6595.1111111111113</v>
      </c>
    </row>
    <row r="23" spans="1:15" x14ac:dyDescent="0.25">
      <c r="A23" s="85"/>
      <c r="B23" s="88">
        <v>4526</v>
      </c>
      <c r="C23" s="88">
        <v>1839.3333333333335</v>
      </c>
      <c r="D23" s="88">
        <v>4601.3333333333339</v>
      </c>
      <c r="E23" s="88">
        <v>3935.9444444444448</v>
      </c>
      <c r="F23" s="88">
        <v>293.22222222222223</v>
      </c>
      <c r="G23" s="88">
        <v>2379.6111111111113</v>
      </c>
      <c r="H23" s="88">
        <v>4749.9444444444443</v>
      </c>
      <c r="I23" s="88">
        <v>1619.0555555555554</v>
      </c>
      <c r="J23" s="88">
        <v>2819.9444444444443</v>
      </c>
      <c r="K23" s="88">
        <v>2626.9444444444443</v>
      </c>
      <c r="L23" s="88">
        <v>2744.8888888888887</v>
      </c>
      <c r="M23" s="88">
        <v>2047.9444444444443</v>
      </c>
      <c r="N23" s="88">
        <v>2445.5</v>
      </c>
      <c r="O23" s="89">
        <v>3455.333333333333</v>
      </c>
    </row>
    <row r="24" spans="1:15" ht="15.75" thickBot="1" x14ac:dyDescent="0.3">
      <c r="A24" s="92"/>
      <c r="B24" s="93">
        <f>SUM(_xlfn.ANCHORARRAY(B21))</f>
        <v>58497.333333333328</v>
      </c>
      <c r="C24" s="93">
        <f t="shared" ref="C24:O24" si="0">SUM(_xlfn.ANCHORARRAY(C21))</f>
        <v>23772.888888888887</v>
      </c>
      <c r="D24" s="93">
        <f t="shared" si="0"/>
        <v>59273.333333333336</v>
      </c>
      <c r="E24" s="93">
        <f t="shared" si="0"/>
        <v>50701.944444444445</v>
      </c>
      <c r="F24" s="93">
        <f t="shared" si="0"/>
        <v>3777.2222222222222</v>
      </c>
      <c r="G24" s="93">
        <f t="shared" si="0"/>
        <v>30653.611111111109</v>
      </c>
      <c r="H24" s="93">
        <f t="shared" si="0"/>
        <v>61207.833333333336</v>
      </c>
      <c r="I24" s="93">
        <f t="shared" si="0"/>
        <v>20863.166666666664</v>
      </c>
      <c r="J24" s="93">
        <f t="shared" si="0"/>
        <v>36337.833333333336</v>
      </c>
      <c r="K24" s="93">
        <f t="shared" si="0"/>
        <v>33850.833333333328</v>
      </c>
      <c r="L24" s="93">
        <f t="shared" si="0"/>
        <v>35370.666666666664</v>
      </c>
      <c r="M24" s="93">
        <f t="shared" si="0"/>
        <v>26389.833333333332</v>
      </c>
      <c r="N24" s="93">
        <f t="shared" si="0"/>
        <v>31478.833333333336</v>
      </c>
      <c r="O24" s="94">
        <f t="shared" si="0"/>
        <v>44477.555555555555</v>
      </c>
    </row>
  </sheetData>
  <sheetProtection algorithmName="SHA-512" hashValue="WE1XyC5ODfkjSCFiQhnB/sXWpHZkdGmbUP01M5KMPgqLJ0VznyJr0Rf/gpYLu3J1/DIO3fK9rQ/igp5RQK1jQg==" saltValue="DkjoosY3Q1VJOuKGQdU7ng==" spinCount="100000" sheet="1" objects="1" scenarios="1"/>
  <mergeCells count="2">
    <mergeCell ref="A13:D13"/>
    <mergeCell ref="B15:O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F971-821E-401F-AE4C-EE771BE6BDD9}">
  <dimension ref="A1:D16"/>
  <sheetViews>
    <sheetView workbookViewId="0">
      <selection activeCell="B34" sqref="B34"/>
    </sheetView>
  </sheetViews>
  <sheetFormatPr defaultRowHeight="15" x14ac:dyDescent="0.25"/>
  <cols>
    <col min="1" max="1" width="17" bestFit="1" customWidth="1"/>
    <col min="2" max="2" width="17" customWidth="1"/>
    <col min="3" max="3" width="25.28515625" customWidth="1"/>
  </cols>
  <sheetData>
    <row r="1" spans="1:4" x14ac:dyDescent="0.25">
      <c r="A1" t="s">
        <v>52</v>
      </c>
      <c r="C1" t="s">
        <v>53</v>
      </c>
      <c r="D1" t="s">
        <v>54</v>
      </c>
    </row>
    <row r="2" spans="1:4" x14ac:dyDescent="0.25">
      <c r="A2" t="s">
        <v>4</v>
      </c>
      <c r="B2" t="s">
        <v>55</v>
      </c>
      <c r="C2" t="s">
        <v>4</v>
      </c>
      <c r="D2" t="s">
        <v>4</v>
      </c>
    </row>
    <row r="3" spans="1:4" x14ac:dyDescent="0.25">
      <c r="A3" t="s">
        <v>56</v>
      </c>
      <c r="B3">
        <v>31</v>
      </c>
      <c r="C3" t="s">
        <v>34</v>
      </c>
      <c r="D3" t="s">
        <v>57</v>
      </c>
    </row>
    <row r="4" spans="1:4" x14ac:dyDescent="0.25">
      <c r="A4" t="s">
        <v>58</v>
      </c>
      <c r="B4">
        <v>28</v>
      </c>
      <c r="C4" t="s">
        <v>35</v>
      </c>
      <c r="D4" t="s">
        <v>59</v>
      </c>
    </row>
    <row r="5" spans="1:4" x14ac:dyDescent="0.25">
      <c r="A5" t="s">
        <v>60</v>
      </c>
      <c r="B5">
        <v>31</v>
      </c>
      <c r="C5" t="s">
        <v>36</v>
      </c>
    </row>
    <row r="6" spans="1:4" x14ac:dyDescent="0.25">
      <c r="A6" t="s">
        <v>61</v>
      </c>
      <c r="B6">
        <v>30</v>
      </c>
      <c r="C6" t="s">
        <v>37</v>
      </c>
    </row>
    <row r="7" spans="1:4" x14ac:dyDescent="0.25">
      <c r="A7" t="s">
        <v>62</v>
      </c>
      <c r="B7">
        <v>31</v>
      </c>
      <c r="C7" t="s">
        <v>38</v>
      </c>
    </row>
    <row r="8" spans="1:4" x14ac:dyDescent="0.25">
      <c r="A8" t="s">
        <v>63</v>
      </c>
      <c r="B8">
        <v>30</v>
      </c>
      <c r="C8" t="s">
        <v>39</v>
      </c>
    </row>
    <row r="9" spans="1:4" x14ac:dyDescent="0.25">
      <c r="A9" t="s">
        <v>64</v>
      </c>
      <c r="B9">
        <v>31</v>
      </c>
      <c r="C9" t="s">
        <v>40</v>
      </c>
    </row>
    <row r="10" spans="1:4" x14ac:dyDescent="0.25">
      <c r="A10" t="s">
        <v>65</v>
      </c>
      <c r="B10">
        <v>31</v>
      </c>
      <c r="C10" t="s">
        <v>41</v>
      </c>
    </row>
    <row r="11" spans="1:4" x14ac:dyDescent="0.25">
      <c r="A11" t="s">
        <v>66</v>
      </c>
      <c r="B11">
        <v>30</v>
      </c>
      <c r="C11" s="95" t="s">
        <v>79</v>
      </c>
      <c r="D11" s="68"/>
    </row>
    <row r="12" spans="1:4" x14ac:dyDescent="0.25">
      <c r="A12" t="s">
        <v>67</v>
      </c>
      <c r="B12">
        <v>31</v>
      </c>
      <c r="C12" s="96" t="s">
        <v>80</v>
      </c>
    </row>
    <row r="13" spans="1:4" x14ac:dyDescent="0.25">
      <c r="A13" t="s">
        <v>68</v>
      </c>
      <c r="B13">
        <v>30</v>
      </c>
      <c r="C13" t="s">
        <v>44</v>
      </c>
    </row>
    <row r="14" spans="1:4" x14ac:dyDescent="0.25">
      <c r="A14" t="s">
        <v>69</v>
      </c>
      <c r="B14">
        <v>31</v>
      </c>
      <c r="C14" t="s">
        <v>45</v>
      </c>
    </row>
    <row r="15" spans="1:4" x14ac:dyDescent="0.25">
      <c r="C15" t="s">
        <v>46</v>
      </c>
    </row>
    <row r="16" spans="1:4" x14ac:dyDescent="0.25">
      <c r="C16" t="s">
        <v>47</v>
      </c>
    </row>
  </sheetData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BBF5-48FF-414A-B05A-10C166999015}">
  <dimension ref="A1:E16"/>
  <sheetViews>
    <sheetView workbookViewId="0">
      <selection activeCell="E2" sqref="E2:E16"/>
    </sheetView>
  </sheetViews>
  <sheetFormatPr defaultRowHeight="15" x14ac:dyDescent="0.25"/>
  <cols>
    <col min="1" max="1" width="32" customWidth="1"/>
    <col min="2" max="2" width="18.28515625" bestFit="1" customWidth="1"/>
    <col min="3" max="3" width="16.5703125" bestFit="1" customWidth="1"/>
    <col min="4" max="5" width="18.28515625" bestFit="1" customWidth="1"/>
  </cols>
  <sheetData>
    <row r="1" spans="1:5" x14ac:dyDescent="0.25">
      <c r="B1" t="s">
        <v>57</v>
      </c>
      <c r="C1" t="s">
        <v>59</v>
      </c>
      <c r="D1" t="s">
        <v>70</v>
      </c>
      <c r="E1" t="s">
        <v>71</v>
      </c>
    </row>
    <row r="2" spans="1:5" x14ac:dyDescent="0.25">
      <c r="A2" t="s">
        <v>4</v>
      </c>
      <c r="B2" t="s">
        <v>72</v>
      </c>
      <c r="C2" t="s">
        <v>72</v>
      </c>
      <c r="D2" t="s">
        <v>72</v>
      </c>
      <c r="E2" t="s">
        <v>72</v>
      </c>
    </row>
    <row r="3" spans="1:5" x14ac:dyDescent="0.25">
      <c r="A3" t="s">
        <v>34</v>
      </c>
      <c r="B3" s="73">
        <v>28.8</v>
      </c>
      <c r="C3" s="73">
        <v>26.8</v>
      </c>
      <c r="D3" s="74">
        <v>4855.58</v>
      </c>
      <c r="E3" s="74">
        <v>3825</v>
      </c>
    </row>
    <row r="4" spans="1:5" x14ac:dyDescent="0.25">
      <c r="A4" t="s">
        <v>35</v>
      </c>
      <c r="B4" s="73">
        <v>13.65</v>
      </c>
      <c r="C4" s="73">
        <v>12.7</v>
      </c>
      <c r="D4" s="74">
        <v>4855.58</v>
      </c>
      <c r="E4" s="74">
        <v>3825</v>
      </c>
    </row>
    <row r="5" spans="1:5" x14ac:dyDescent="0.25">
      <c r="A5" t="s">
        <v>36</v>
      </c>
      <c r="B5" s="73">
        <v>22.73</v>
      </c>
      <c r="C5" s="73">
        <v>21.2</v>
      </c>
      <c r="D5" s="74">
        <v>5280.58</v>
      </c>
      <c r="E5" s="74">
        <v>3911.08</v>
      </c>
    </row>
    <row r="6" spans="1:5" x14ac:dyDescent="0.25">
      <c r="A6" t="s">
        <v>37</v>
      </c>
      <c r="B6" s="73">
        <v>15.45</v>
      </c>
      <c r="C6" s="73">
        <v>14.4</v>
      </c>
      <c r="D6" s="74">
        <v>5280.58</v>
      </c>
      <c r="E6" s="74">
        <v>3911.08</v>
      </c>
    </row>
    <row r="7" spans="1:5" x14ac:dyDescent="0.25">
      <c r="A7" t="s">
        <v>38</v>
      </c>
      <c r="B7" s="73">
        <v>2.7</v>
      </c>
      <c r="C7" s="73">
        <v>2.5</v>
      </c>
      <c r="D7" s="74">
        <v>5280.58</v>
      </c>
      <c r="E7" s="74">
        <v>3911.08</v>
      </c>
    </row>
    <row r="8" spans="1:5" x14ac:dyDescent="0.25">
      <c r="A8" t="s">
        <v>39</v>
      </c>
      <c r="B8" s="73">
        <v>9.68</v>
      </c>
      <c r="C8" s="73">
        <v>9</v>
      </c>
      <c r="D8" s="74">
        <v>5280.58</v>
      </c>
      <c r="E8" s="74">
        <v>3911.08</v>
      </c>
    </row>
    <row r="9" spans="1:5" x14ac:dyDescent="0.25">
      <c r="A9" t="s">
        <v>40</v>
      </c>
      <c r="B9" s="73">
        <v>19.95</v>
      </c>
      <c r="C9" s="73">
        <v>18.600000000000001</v>
      </c>
      <c r="D9" s="74">
        <v>5021.67</v>
      </c>
      <c r="E9" s="74">
        <v>3878.33</v>
      </c>
    </row>
    <row r="10" spans="1:5" x14ac:dyDescent="0.25">
      <c r="A10" t="s">
        <v>41</v>
      </c>
      <c r="B10" s="73">
        <v>10.130000000000001</v>
      </c>
      <c r="C10" s="73">
        <v>9.4</v>
      </c>
      <c r="D10" s="74">
        <v>5021.67</v>
      </c>
      <c r="E10" s="74">
        <v>3878.33</v>
      </c>
    </row>
    <row r="11" spans="1:5" x14ac:dyDescent="0.25">
      <c r="A11" t="s">
        <v>42</v>
      </c>
      <c r="B11" s="73">
        <v>14.93</v>
      </c>
      <c r="C11" s="73">
        <v>13.9</v>
      </c>
      <c r="D11" s="74">
        <v>5021.67</v>
      </c>
      <c r="E11" s="74">
        <v>3878.33</v>
      </c>
    </row>
    <row r="12" spans="1:5" x14ac:dyDescent="0.25">
      <c r="A12" t="s">
        <v>43</v>
      </c>
      <c r="B12" s="73">
        <v>15.6</v>
      </c>
      <c r="C12" s="73">
        <v>14.5</v>
      </c>
      <c r="D12" s="74">
        <v>5021.67</v>
      </c>
      <c r="E12" s="74">
        <v>3878.33</v>
      </c>
    </row>
    <row r="13" spans="1:5" x14ac:dyDescent="0.25">
      <c r="A13" t="s">
        <v>44</v>
      </c>
      <c r="B13" s="73">
        <v>15.38</v>
      </c>
      <c r="C13" s="73">
        <v>14.3</v>
      </c>
      <c r="D13" s="74">
        <v>5021.67</v>
      </c>
      <c r="E13" s="74">
        <v>3878.33</v>
      </c>
    </row>
    <row r="14" spans="1:5" x14ac:dyDescent="0.25">
      <c r="A14" t="s">
        <v>45</v>
      </c>
      <c r="B14" s="73">
        <v>8.85</v>
      </c>
      <c r="C14" s="73">
        <v>8.1999999999999993</v>
      </c>
      <c r="D14" s="74">
        <v>5021.67</v>
      </c>
      <c r="E14" s="74">
        <v>3878.33</v>
      </c>
    </row>
    <row r="15" spans="1:5" x14ac:dyDescent="0.25">
      <c r="A15" t="s">
        <v>73</v>
      </c>
      <c r="B15" s="73">
        <v>13.05</v>
      </c>
      <c r="C15" s="73">
        <v>12.1</v>
      </c>
      <c r="D15" s="74">
        <v>5691.67</v>
      </c>
      <c r="E15" s="74">
        <v>4416.67</v>
      </c>
    </row>
    <row r="16" spans="1:5" x14ac:dyDescent="0.25">
      <c r="A16" t="s">
        <v>74</v>
      </c>
      <c r="B16" s="73">
        <v>12.53</v>
      </c>
      <c r="C16" s="73">
        <v>11.7</v>
      </c>
      <c r="D16" s="74">
        <v>5691.67</v>
      </c>
      <c r="E16" s="74">
        <v>4416.67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1079-212A-4AFA-AFA3-6A79CF8BF2AA}">
  <dimension ref="A1:C32"/>
  <sheetViews>
    <sheetView workbookViewId="0">
      <selection activeCell="K16" sqref="K16"/>
    </sheetView>
  </sheetViews>
  <sheetFormatPr defaultRowHeight="15" x14ac:dyDescent="0.25"/>
  <cols>
    <col min="2" max="2" width="13.5703125" customWidth="1"/>
    <col min="3" max="3" width="21.5703125" customWidth="1"/>
  </cols>
  <sheetData>
    <row r="1" spans="1:3" x14ac:dyDescent="0.25">
      <c r="A1" t="s">
        <v>4</v>
      </c>
      <c r="B1" t="s">
        <v>4</v>
      </c>
      <c r="C1" t="s">
        <v>75</v>
      </c>
    </row>
    <row r="2" spans="1:3" x14ac:dyDescent="0.25">
      <c r="A2" t="s">
        <v>4</v>
      </c>
      <c r="B2" t="s">
        <v>57</v>
      </c>
      <c r="C2" t="s">
        <v>72</v>
      </c>
    </row>
    <row r="3" spans="1:3" x14ac:dyDescent="0.25">
      <c r="A3" t="s">
        <v>34</v>
      </c>
      <c r="B3" t="s">
        <v>57</v>
      </c>
      <c r="C3" s="74">
        <v>4855.58</v>
      </c>
    </row>
    <row r="4" spans="1:3" x14ac:dyDescent="0.25">
      <c r="A4" t="s">
        <v>35</v>
      </c>
      <c r="B4" t="s">
        <v>57</v>
      </c>
      <c r="C4" s="74">
        <v>4855.58</v>
      </c>
    </row>
    <row r="5" spans="1:3" x14ac:dyDescent="0.25">
      <c r="A5" t="s">
        <v>36</v>
      </c>
      <c r="B5" t="s">
        <v>57</v>
      </c>
      <c r="C5" s="74">
        <v>5280.58</v>
      </c>
    </row>
    <row r="6" spans="1:3" x14ac:dyDescent="0.25">
      <c r="A6" t="s">
        <v>37</v>
      </c>
      <c r="B6" t="s">
        <v>57</v>
      </c>
      <c r="C6" s="74">
        <v>5280.58</v>
      </c>
    </row>
    <row r="7" spans="1:3" x14ac:dyDescent="0.25">
      <c r="A7" t="s">
        <v>38</v>
      </c>
      <c r="B7" t="s">
        <v>57</v>
      </c>
      <c r="C7" s="74">
        <v>5280.58</v>
      </c>
    </row>
    <row r="8" spans="1:3" x14ac:dyDescent="0.25">
      <c r="A8" t="s">
        <v>39</v>
      </c>
      <c r="B8" t="s">
        <v>57</v>
      </c>
      <c r="C8" s="74">
        <v>5280.58</v>
      </c>
    </row>
    <row r="9" spans="1:3" x14ac:dyDescent="0.25">
      <c r="A9" t="s">
        <v>40</v>
      </c>
      <c r="B9" t="s">
        <v>57</v>
      </c>
      <c r="C9" s="74">
        <v>5021.67</v>
      </c>
    </row>
    <row r="10" spans="1:3" x14ac:dyDescent="0.25">
      <c r="A10" t="s">
        <v>41</v>
      </c>
      <c r="B10" t="s">
        <v>57</v>
      </c>
      <c r="C10" s="74">
        <v>5021.67</v>
      </c>
    </row>
    <row r="11" spans="1:3" x14ac:dyDescent="0.25">
      <c r="A11" t="s">
        <v>42</v>
      </c>
      <c r="B11" t="s">
        <v>57</v>
      </c>
      <c r="C11" s="74">
        <v>5021.67</v>
      </c>
    </row>
    <row r="12" spans="1:3" x14ac:dyDescent="0.25">
      <c r="A12" t="s">
        <v>43</v>
      </c>
      <c r="B12" t="s">
        <v>57</v>
      </c>
      <c r="C12" s="74">
        <v>5021.67</v>
      </c>
    </row>
    <row r="13" spans="1:3" x14ac:dyDescent="0.25">
      <c r="A13" t="s">
        <v>44</v>
      </c>
      <c r="B13" t="s">
        <v>57</v>
      </c>
      <c r="C13" s="74">
        <v>5021.67</v>
      </c>
    </row>
    <row r="14" spans="1:3" x14ac:dyDescent="0.25">
      <c r="A14" t="s">
        <v>45</v>
      </c>
      <c r="B14" t="s">
        <v>57</v>
      </c>
      <c r="C14" s="74">
        <v>5021.67</v>
      </c>
    </row>
    <row r="15" spans="1:3" x14ac:dyDescent="0.25">
      <c r="A15" t="s">
        <v>73</v>
      </c>
      <c r="B15" t="s">
        <v>57</v>
      </c>
      <c r="C15" s="74">
        <v>5691.67</v>
      </c>
    </row>
    <row r="16" spans="1:3" x14ac:dyDescent="0.25">
      <c r="A16" t="s">
        <v>74</v>
      </c>
      <c r="B16" t="s">
        <v>57</v>
      </c>
      <c r="C16" s="74">
        <v>5691.67</v>
      </c>
    </row>
    <row r="17" spans="1:3" x14ac:dyDescent="0.25">
      <c r="A17" t="s">
        <v>4</v>
      </c>
      <c r="B17" t="s">
        <v>4</v>
      </c>
      <c r="C17" t="s">
        <v>75</v>
      </c>
    </row>
    <row r="18" spans="1:3" x14ac:dyDescent="0.25">
      <c r="A18" t="s">
        <v>4</v>
      </c>
      <c r="B18" t="s">
        <v>59</v>
      </c>
      <c r="C18" t="s">
        <v>72</v>
      </c>
    </row>
    <row r="19" spans="1:3" x14ac:dyDescent="0.25">
      <c r="A19" t="s">
        <v>34</v>
      </c>
      <c r="B19" t="s">
        <v>59</v>
      </c>
      <c r="C19" s="74">
        <v>3825</v>
      </c>
    </row>
    <row r="20" spans="1:3" x14ac:dyDescent="0.25">
      <c r="A20" t="s">
        <v>35</v>
      </c>
      <c r="B20" t="s">
        <v>59</v>
      </c>
      <c r="C20" s="74">
        <v>3825</v>
      </c>
    </row>
    <row r="21" spans="1:3" x14ac:dyDescent="0.25">
      <c r="A21" t="s">
        <v>36</v>
      </c>
      <c r="B21" t="s">
        <v>59</v>
      </c>
      <c r="C21" s="74">
        <v>3911.08</v>
      </c>
    </row>
    <row r="22" spans="1:3" x14ac:dyDescent="0.25">
      <c r="A22" t="s">
        <v>37</v>
      </c>
      <c r="B22" t="s">
        <v>59</v>
      </c>
      <c r="C22" s="74">
        <v>3911.08</v>
      </c>
    </row>
    <row r="23" spans="1:3" x14ac:dyDescent="0.25">
      <c r="A23" t="s">
        <v>38</v>
      </c>
      <c r="B23" t="s">
        <v>59</v>
      </c>
      <c r="C23" s="74">
        <v>3911.08</v>
      </c>
    </row>
    <row r="24" spans="1:3" x14ac:dyDescent="0.25">
      <c r="A24" t="s">
        <v>39</v>
      </c>
      <c r="B24" t="s">
        <v>59</v>
      </c>
      <c r="C24" s="74">
        <v>3911.08</v>
      </c>
    </row>
    <row r="25" spans="1:3" x14ac:dyDescent="0.25">
      <c r="A25" t="s">
        <v>40</v>
      </c>
      <c r="B25" t="s">
        <v>59</v>
      </c>
      <c r="C25" s="74">
        <v>3878.33</v>
      </c>
    </row>
    <row r="26" spans="1:3" x14ac:dyDescent="0.25">
      <c r="A26" t="s">
        <v>41</v>
      </c>
      <c r="B26" t="s">
        <v>59</v>
      </c>
      <c r="C26" s="74">
        <v>3878.33</v>
      </c>
    </row>
    <row r="27" spans="1:3" x14ac:dyDescent="0.25">
      <c r="A27" t="s">
        <v>42</v>
      </c>
      <c r="B27" t="s">
        <v>59</v>
      </c>
      <c r="C27" s="74">
        <v>3878.33</v>
      </c>
    </row>
    <row r="28" spans="1:3" x14ac:dyDescent="0.25">
      <c r="A28" t="s">
        <v>43</v>
      </c>
      <c r="B28" t="s">
        <v>59</v>
      </c>
      <c r="C28" s="74">
        <v>3878.33</v>
      </c>
    </row>
    <row r="29" spans="1:3" x14ac:dyDescent="0.25">
      <c r="A29" t="s">
        <v>44</v>
      </c>
      <c r="B29" t="s">
        <v>59</v>
      </c>
      <c r="C29" s="74">
        <v>3878.33</v>
      </c>
    </row>
    <row r="30" spans="1:3" x14ac:dyDescent="0.25">
      <c r="A30" t="s">
        <v>45</v>
      </c>
      <c r="B30" t="s">
        <v>59</v>
      </c>
      <c r="C30" s="74">
        <v>3878.33</v>
      </c>
    </row>
    <row r="31" spans="1:3" x14ac:dyDescent="0.25">
      <c r="A31" t="s">
        <v>73</v>
      </c>
      <c r="B31" t="s">
        <v>59</v>
      </c>
      <c r="C31" s="74">
        <v>4416.67</v>
      </c>
    </row>
    <row r="32" spans="1:3" x14ac:dyDescent="0.25">
      <c r="A32" t="s">
        <v>74</v>
      </c>
      <c r="B32" t="s">
        <v>59</v>
      </c>
      <c r="C32" s="74">
        <v>4416.67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E12" sqref="E12"/>
    </sheetView>
  </sheetViews>
  <sheetFormatPr defaultRowHeight="15" x14ac:dyDescent="0.25"/>
  <sheetData>
    <row r="1" spans="1:4" x14ac:dyDescent="0.25">
      <c r="A1" t="s">
        <v>4</v>
      </c>
      <c r="D1" t="s">
        <v>4</v>
      </c>
    </row>
    <row r="2" spans="1:4" x14ac:dyDescent="0.25">
      <c r="A2" s="114">
        <v>1</v>
      </c>
      <c r="D2" t="s">
        <v>76</v>
      </c>
    </row>
    <row r="3" spans="1:4" x14ac:dyDescent="0.25">
      <c r="A3" t="s">
        <v>77</v>
      </c>
      <c r="D3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4</v>
      </c>
      <c r="C1" t="s">
        <v>4</v>
      </c>
    </row>
    <row r="2" spans="1:3" x14ac:dyDescent="0.25">
      <c r="A2" s="52" t="s">
        <v>56</v>
      </c>
      <c r="C2">
        <v>2022</v>
      </c>
    </row>
    <row r="3" spans="1:3" x14ac:dyDescent="0.25">
      <c r="A3" s="52" t="s">
        <v>58</v>
      </c>
      <c r="C3">
        <v>2023</v>
      </c>
    </row>
    <row r="4" spans="1:3" x14ac:dyDescent="0.25">
      <c r="A4" s="52" t="s">
        <v>60</v>
      </c>
      <c r="C4">
        <v>2024</v>
      </c>
    </row>
    <row r="5" spans="1:3" x14ac:dyDescent="0.25">
      <c r="A5" s="52" t="s">
        <v>61</v>
      </c>
      <c r="C5">
        <v>2025</v>
      </c>
    </row>
    <row r="6" spans="1:3" x14ac:dyDescent="0.25">
      <c r="A6" s="52" t="s">
        <v>62</v>
      </c>
      <c r="C6">
        <v>2026</v>
      </c>
    </row>
    <row r="7" spans="1:3" x14ac:dyDescent="0.25">
      <c r="A7" s="52" t="s">
        <v>63</v>
      </c>
      <c r="C7">
        <v>2027</v>
      </c>
    </row>
    <row r="8" spans="1:3" x14ac:dyDescent="0.25">
      <c r="A8" s="52" t="s">
        <v>64</v>
      </c>
      <c r="C8">
        <v>2028</v>
      </c>
    </row>
    <row r="9" spans="1:3" x14ac:dyDescent="0.25">
      <c r="A9" s="52" t="s">
        <v>65</v>
      </c>
      <c r="C9">
        <v>2029</v>
      </c>
    </row>
    <row r="10" spans="1:3" x14ac:dyDescent="0.25">
      <c r="A10" s="52" t="s">
        <v>66</v>
      </c>
      <c r="C10">
        <v>2030</v>
      </c>
    </row>
    <row r="11" spans="1:3" x14ac:dyDescent="0.25">
      <c r="A11" s="52" t="s">
        <v>67</v>
      </c>
      <c r="C11">
        <v>2031</v>
      </c>
    </row>
    <row r="12" spans="1:3" x14ac:dyDescent="0.25">
      <c r="A12" s="52" t="s">
        <v>68</v>
      </c>
      <c r="C12">
        <v>2032</v>
      </c>
    </row>
    <row r="13" spans="1:3" x14ac:dyDescent="0.25">
      <c r="A13" s="52" t="s">
        <v>69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45A6D-C265-4F06-87F0-AD7C1EC51832}">
  <ds:schemaRefs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Billing Form</vt:lpstr>
      <vt:lpstr>Calculator</vt:lpstr>
      <vt:lpstr>Dropdown</vt:lpstr>
      <vt:lpstr>Sheet4</vt:lpstr>
      <vt:lpstr>Index</vt:lpstr>
      <vt:lpstr>Sheet2</vt:lpstr>
      <vt:lpstr>Sheet1</vt:lpstr>
      <vt:lpstr>'Billing Form'!Print_Area</vt:lpstr>
    </vt:vector>
  </TitlesOfParts>
  <Manager/>
  <Company>Children's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subject/>
  <dc:creator>Windows User</dc:creator>
  <cp:keywords/>
  <dc:description/>
  <cp:lastModifiedBy>Dolgash, Debbie (DCYF)</cp:lastModifiedBy>
  <cp:revision/>
  <dcterms:created xsi:type="dcterms:W3CDTF">2022-02-16T17:17:49Z</dcterms:created>
  <dcterms:modified xsi:type="dcterms:W3CDTF">2025-02-18T17:21:22Z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