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timothy_kelly_dcyf_wa_gov/Documents/Rate models and implementation/FEE TABLES/2025/"/>
    </mc:Choice>
  </mc:AlternateContent>
  <xr:revisionPtr revIDLastSave="27" documentId="8_{3DB42A2B-3F56-4069-B258-42AF7C2BB5F2}" xr6:coauthVersionLast="47" xr6:coauthVersionMax="47" xr10:uidLastSave="{BF0D2EEC-EE23-4749-B3AA-67A8C2C52311}"/>
  <bookViews>
    <workbookView xWindow="-120" yWindow="-120" windowWidth="28110" windowHeight="16440" xr2:uid="{00000000-000D-0000-FFFF-FFFF00000000}"/>
  </bookViews>
  <sheets>
    <sheet name="Fee Table" sheetId="3" r:id="rId1"/>
    <sheet name="Rate Model" sheetId="5" r:id="rId2"/>
    <sheet name="Sheet1" sheetId="4" state="hidden" r:id="rId3"/>
  </sheets>
  <definedNames>
    <definedName name="_xlnm.Print_Area" localSheetId="0">'Fee Table'!$A$1:$G$24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5" l="1"/>
  <c r="D41" i="5"/>
  <c r="D40" i="5"/>
  <c r="F35" i="5" s="1"/>
  <c r="E24" i="5"/>
  <c r="E25" i="5" s="1"/>
  <c r="E26" i="5" s="1"/>
  <c r="G35" i="5"/>
  <c r="D10" i="5"/>
  <c r="D9" i="5"/>
  <c r="H35" i="5" l="1"/>
</calcChain>
</file>

<file path=xl/sharedStrings.xml><?xml version="1.0" encoding="utf-8"?>
<sst xmlns="http://schemas.openxmlformats.org/spreadsheetml/2006/main" count="88" uniqueCount="87">
  <si>
    <t>Actual Miles</t>
  </si>
  <si>
    <t>Per each report recorded and approved in Sprout for an Attended, no-show, or cancelled less 24 hour than reports as described in the contract.</t>
  </si>
  <si>
    <t>Monthly Administrative Rate</t>
  </si>
  <si>
    <t xml:space="preserve">Fee Schedule  </t>
  </si>
  <si>
    <t>Emergent Initial Family Time Visit</t>
  </si>
  <si>
    <t>OFM Rates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</si>
  <si>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</si>
  <si>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</si>
  <si>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</si>
  <si>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</si>
  <si>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</si>
  <si>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</si>
  <si>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</si>
  <si>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</si>
  <si>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</si>
  <si>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</si>
  <si>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</si>
  <si>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</si>
  <si>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</si>
  <si>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Service Coordination </t>
  </si>
  <si>
    <t>Service Delivery Support</t>
  </si>
  <si>
    <t>Monitoring</t>
  </si>
  <si>
    <t>Intake - as funded by FT cost study</t>
  </si>
  <si>
    <t xml:space="preserve">Modifier </t>
  </si>
  <si>
    <t>Minutes</t>
  </si>
  <si>
    <t>7 days a week</t>
  </si>
  <si>
    <t>Authorization/assignment</t>
  </si>
  <si>
    <t>Monitoring for New - Monthly</t>
  </si>
  <si>
    <t>6 times a day</t>
  </si>
  <si>
    <t>Caregiver &amp; safety/ well-being</t>
  </si>
  <si>
    <t>Intake and Screening per referral</t>
  </si>
  <si>
    <t xml:space="preserve">10 minutes </t>
  </si>
  <si>
    <t>Confirm first visit</t>
  </si>
  <si>
    <t>document intake</t>
  </si>
  <si>
    <t>Information review</t>
  </si>
  <si>
    <t xml:space="preserve">Federal </t>
  </si>
  <si>
    <t>Intake Report</t>
  </si>
  <si>
    <t>Payroll Taxes</t>
  </si>
  <si>
    <t>Meeting coordination</t>
  </si>
  <si>
    <t>Washington B&amp;O Tax</t>
  </si>
  <si>
    <t>notify for visit schedule</t>
  </si>
  <si>
    <t>Indirect</t>
  </si>
  <si>
    <t>Parent review of rules/policy</t>
  </si>
  <si>
    <t>Scheduling of visits</t>
  </si>
  <si>
    <t>Region</t>
  </si>
  <si>
    <t>Current Average</t>
  </si>
  <si>
    <t>Monthly VSW/Admin hours + PTO</t>
  </si>
  <si>
    <t>Monthly Supervisor Hours +PTO</t>
  </si>
  <si>
    <t>Program Manager hours + PTO</t>
  </si>
  <si>
    <t>Monthly Service Coordination</t>
  </si>
  <si>
    <t>Supervision, Indirect, Tax, Fringe</t>
  </si>
  <si>
    <t>Total Admin Rate</t>
  </si>
  <si>
    <t>Work Type</t>
  </si>
  <si>
    <t>Hourly Rate</t>
  </si>
  <si>
    <t xml:space="preserve">VSW/Clerical </t>
  </si>
  <si>
    <t>Sup</t>
  </si>
  <si>
    <t>PM</t>
  </si>
  <si>
    <t>Scheduled Visits</t>
  </si>
  <si>
    <t>Proposed April Updated Rate</t>
  </si>
  <si>
    <t xml:space="preserve">Hourly </t>
  </si>
  <si>
    <t>In person</t>
  </si>
  <si>
    <t>Travel Cost</t>
  </si>
  <si>
    <t>Visit Time</t>
  </si>
  <si>
    <t xml:space="preserve">Per visit </t>
  </si>
  <si>
    <t>Virtual</t>
  </si>
  <si>
    <t>Avg Visit*</t>
  </si>
  <si>
    <t>*excluding "0" minute events</t>
  </si>
  <si>
    <t>Authorized situations</t>
  </si>
  <si>
    <t>minutes</t>
  </si>
  <si>
    <t xml:space="preserve">Family with more than 3 with one referral </t>
  </si>
  <si>
    <t>wait time</t>
  </si>
  <si>
    <t xml:space="preserve">With the intent to reduce time children or youth site in a car when siblings are placed separately and over 30 miles apart. </t>
  </si>
  <si>
    <t>Visit Report</t>
  </si>
  <si>
    <t>DCYF missed visit staffing</t>
  </si>
  <si>
    <t>Sprout recorded Attended, no-show, &amp; cancelled less than reports.</t>
  </si>
  <si>
    <t>UIR</t>
  </si>
  <si>
    <t>Region 1&amp;2</t>
  </si>
  <si>
    <t>Effective March 1, 2024</t>
  </si>
  <si>
    <t>PTO &amp; holiday - hrs yearly per FTE</t>
  </si>
  <si>
    <t>1 &amp; 2</t>
  </si>
  <si>
    <t>updated and finalized Nov 2024</t>
  </si>
  <si>
    <t>July - Sept data</t>
  </si>
  <si>
    <t>Avg Travel Time*</t>
  </si>
  <si>
    <t>Travel Costs per visit</t>
  </si>
  <si>
    <t>Hourly Travel</t>
  </si>
  <si>
    <t>Hourly Visit</t>
  </si>
  <si>
    <t>Health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</si>
</sst>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_(&quot;$&quot;* #,##0.000_);_(&quot;$&quot;* \(#,##0.000\);_(&quot;$&quot;* &quot;-&quot;??_);_(@_)"/>
    <numFmt numFmtId="166" formatCode="&quot;$&quot;#,##0"/>
    <numFmt numFmtId="167" formatCode="0.0%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quotePrefix="1"/>
    <xf numFmtId="0" fontId="9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/>
    </xf>
    <xf numFmtId="0" fontId="0" fillId="0" borderId="3" xfId="0" applyBorder="1"/>
    <xf numFmtId="0" fontId="12" fillId="0" borderId="4" xfId="0" applyFont="1" applyBorder="1"/>
    <xf numFmtId="0" fontId="0" fillId="0" borderId="4" xfId="0" applyBorder="1"/>
    <xf numFmtId="0" fontId="12" fillId="0" borderId="5" xfId="0" applyFont="1" applyBorder="1"/>
    <xf numFmtId="0" fontId="0" fillId="0" borderId="6" xfId="0" applyBorder="1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9" fontId="1" fillId="0" borderId="7" xfId="2" applyFont="1" applyFill="1" applyBorder="1"/>
    <xf numFmtId="167" fontId="1" fillId="0" borderId="7" xfId="2" applyNumberFormat="1" applyFont="1" applyFill="1" applyBorder="1"/>
    <xf numFmtId="9" fontId="0" fillId="0" borderId="0" xfId="0" applyNumberFormat="1"/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3" fillId="0" borderId="16" xfId="0" applyFont="1" applyBorder="1" applyAlignment="1">
      <alignment wrapText="1"/>
    </xf>
    <xf numFmtId="0" fontId="6" fillId="0" borderId="0" xfId="0" applyFont="1"/>
    <xf numFmtId="0" fontId="0" fillId="0" borderId="5" xfId="0" applyBorder="1"/>
    <xf numFmtId="0" fontId="0" fillId="4" borderId="17" xfId="0" applyFill="1" applyBorder="1"/>
    <xf numFmtId="167" fontId="0" fillId="4" borderId="18" xfId="0" applyNumberFormat="1" applyFill="1" applyBorder="1"/>
    <xf numFmtId="0" fontId="15" fillId="0" borderId="6" xfId="0" applyFont="1" applyBorder="1" applyAlignment="1">
      <alignment horizontal="center" wrapText="1"/>
    </xf>
    <xf numFmtId="0" fontId="15" fillId="5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0" fillId="0" borderId="1" xfId="0" applyNumberFormat="1" applyBorder="1"/>
    <xf numFmtId="0" fontId="15" fillId="0" borderId="6" xfId="0" applyFont="1" applyBorder="1"/>
    <xf numFmtId="0" fontId="15" fillId="0" borderId="0" xfId="0" applyFont="1"/>
    <xf numFmtId="164" fontId="0" fillId="0" borderId="0" xfId="0" applyNumberFormat="1"/>
    <xf numFmtId="0" fontId="7" fillId="0" borderId="6" xfId="0" applyFont="1" applyBorder="1"/>
    <xf numFmtId="164" fontId="0" fillId="0" borderId="0" xfId="0" applyNumberForma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19" xfId="0" applyBorder="1"/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0" borderId="0" xfId="0" applyNumberFormat="1"/>
    <xf numFmtId="166" fontId="0" fillId="0" borderId="1" xfId="0" applyNumberFormat="1" applyBorder="1"/>
    <xf numFmtId="38" fontId="3" fillId="0" borderId="14" xfId="0" applyNumberFormat="1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0" borderId="2" xfId="0" applyNumberFormat="1" applyBorder="1"/>
    <xf numFmtId="166" fontId="2" fillId="0" borderId="16" xfId="0" applyNumberFormat="1" applyFont="1" applyBorder="1"/>
    <xf numFmtId="164" fontId="0" fillId="2" borderId="0" xfId="0" applyNumberFormat="1" applyFill="1" applyAlignment="1">
      <alignment horizontal="center"/>
    </xf>
    <xf numFmtId="0" fontId="11" fillId="0" borderId="2" xfId="0" applyFont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65" fontId="16" fillId="3" borderId="0" xfId="1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0</xdr:row>
      <xdr:rowOff>0</xdr:rowOff>
    </xdr:from>
    <xdr:ext cx="2352675" cy="72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A3105-D34A-4327-9E39-37CA33AE2B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0"/>
          <a:ext cx="235267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22"/>
  <sheetViews>
    <sheetView showGridLines="0" tabSelected="1" workbookViewId="0">
      <selection activeCell="C22" sqref="C22"/>
    </sheetView>
  </sheetViews>
  <sheetFormatPr defaultColWidth="9.140625" defaultRowHeight="15" x14ac:dyDescent="0.25"/>
  <cols>
    <col min="1" max="1" width="14.28515625" style="1" customWidth="1"/>
    <col min="2" max="2" width="9.140625" style="1"/>
    <col min="3" max="3" width="13.42578125" style="1" customWidth="1"/>
    <col min="4" max="4" width="19.42578125" style="1" customWidth="1"/>
    <col min="5" max="5" width="9.140625" style="1"/>
    <col min="6" max="6" width="11.7109375" style="1" customWidth="1"/>
    <col min="7" max="7" width="14.42578125" style="1" customWidth="1"/>
    <col min="8" max="16384" width="9.140625" style="1"/>
  </cols>
  <sheetData>
    <row r="5" spans="1:7" ht="21" x14ac:dyDescent="0.25">
      <c r="A5" s="75" t="s">
        <v>4</v>
      </c>
      <c r="B5" s="75"/>
      <c r="C5" s="75"/>
      <c r="D5" s="75"/>
      <c r="E5" s="75"/>
      <c r="F5" s="75"/>
      <c r="G5" s="75"/>
    </row>
    <row r="6" spans="1:7" ht="21" x14ac:dyDescent="0.25">
      <c r="A6" s="75" t="s">
        <v>3</v>
      </c>
      <c r="B6" s="75"/>
      <c r="C6" s="75"/>
      <c r="D6" s="75"/>
      <c r="E6" s="75"/>
      <c r="F6" s="75"/>
      <c r="G6" s="75"/>
    </row>
    <row r="7" spans="1:7" x14ac:dyDescent="0.25">
      <c r="A7" s="76" t="s">
        <v>77</v>
      </c>
      <c r="B7" s="76"/>
      <c r="C7" s="76"/>
      <c r="D7" s="76"/>
      <c r="E7" s="76"/>
      <c r="F7" s="76"/>
      <c r="G7" s="76"/>
    </row>
    <row r="11" spans="1:7" ht="46.5" customHeight="1" x14ac:dyDescent="0.25">
      <c r="C11" s="2"/>
      <c r="D11" s="3" t="s">
        <v>2</v>
      </c>
    </row>
    <row r="12" spans="1:7" ht="15.75" x14ac:dyDescent="0.25">
      <c r="C12" s="5"/>
      <c r="D12" s="6"/>
    </row>
    <row r="13" spans="1:7" ht="21" x14ac:dyDescent="0.35">
      <c r="C13" s="1" t="s">
        <v>76</v>
      </c>
      <c r="D13" s="7">
        <v>10458.522150000001</v>
      </c>
    </row>
    <row r="14" spans="1:7" ht="21" x14ac:dyDescent="0.35">
      <c r="D14" s="7"/>
    </row>
    <row r="15" spans="1:7" x14ac:dyDescent="0.25">
      <c r="B15"/>
      <c r="C15"/>
      <c r="D15"/>
      <c r="E15"/>
    </row>
    <row r="16" spans="1:7" x14ac:dyDescent="0.25">
      <c r="B16"/>
      <c r="C16"/>
      <c r="D16"/>
      <c r="E16"/>
    </row>
    <row r="17" spans="3:7" x14ac:dyDescent="0.25">
      <c r="C17" s="5"/>
      <c r="D17" s="5"/>
    </row>
    <row r="19" spans="3:7" ht="48.95" customHeight="1" x14ac:dyDescent="0.25">
      <c r="C19" s="74" t="s">
        <v>1</v>
      </c>
      <c r="D19" s="74"/>
      <c r="E19" s="74"/>
      <c r="F19" s="74"/>
      <c r="G19" s="63">
        <v>197.92354054620805</v>
      </c>
    </row>
    <row r="21" spans="3:7" x14ac:dyDescent="0.25">
      <c r="G21" s="2"/>
    </row>
    <row r="22" spans="3:7" x14ac:dyDescent="0.25">
      <c r="C22" s="83" t="s">
        <v>5</v>
      </c>
      <c r="D22" s="1" t="s">
        <v>0</v>
      </c>
    </row>
  </sheetData>
  <mergeCells count="4">
    <mergeCell ref="C19:F19"/>
    <mergeCell ref="A5:G5"/>
    <mergeCell ref="A6:G6"/>
    <mergeCell ref="A7:G7"/>
  </mergeCells>
  <hyperlinks>
    <hyperlink ref="C2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0014-5385-467E-B95F-7A4BAEDF40C9}">
  <dimension ref="B4:I48"/>
  <sheetViews>
    <sheetView topLeftCell="A21" workbookViewId="0">
      <selection activeCell="K34" sqref="K34"/>
    </sheetView>
  </sheetViews>
  <sheetFormatPr defaultColWidth="16.42578125" defaultRowHeight="15" x14ac:dyDescent="0.25"/>
  <cols>
    <col min="2" max="2" width="14.5703125" customWidth="1"/>
    <col min="3" max="3" width="12" customWidth="1"/>
    <col min="7" max="7" width="32.5703125" customWidth="1"/>
  </cols>
  <sheetData>
    <row r="4" spans="2:9" ht="24" thickBot="1" x14ac:dyDescent="0.4">
      <c r="B4" s="64" t="s">
        <v>19</v>
      </c>
      <c r="C4" s="64"/>
      <c r="D4" s="64"/>
      <c r="E4" s="64"/>
      <c r="F4" s="64"/>
      <c r="G4" s="64"/>
      <c r="H4" s="64"/>
      <c r="I4" s="64"/>
    </row>
    <row r="5" spans="2:9" x14ac:dyDescent="0.25">
      <c r="B5" s="8"/>
      <c r="C5" s="9"/>
      <c r="D5" s="10"/>
      <c r="E5" s="9"/>
      <c r="F5" s="9"/>
      <c r="G5" s="9"/>
      <c r="H5" s="9"/>
      <c r="I5" s="11"/>
    </row>
    <row r="6" spans="2:9" x14ac:dyDescent="0.25">
      <c r="B6" s="12"/>
      <c r="I6" s="13"/>
    </row>
    <row r="7" spans="2:9" x14ac:dyDescent="0.25">
      <c r="B7" s="12"/>
      <c r="C7" s="14" t="s">
        <v>20</v>
      </c>
      <c r="D7" s="14"/>
      <c r="F7" s="14" t="s">
        <v>21</v>
      </c>
      <c r="G7" s="14" t="s">
        <v>22</v>
      </c>
      <c r="H7" s="14"/>
      <c r="I7" s="65" t="s">
        <v>23</v>
      </c>
    </row>
    <row r="8" spans="2:9" x14ac:dyDescent="0.25">
      <c r="B8" s="12"/>
      <c r="D8" t="s">
        <v>24</v>
      </c>
      <c r="F8" t="s">
        <v>25</v>
      </c>
      <c r="G8" t="s">
        <v>26</v>
      </c>
      <c r="I8" s="66">
        <v>0</v>
      </c>
    </row>
    <row r="9" spans="2:9" ht="45" x14ac:dyDescent="0.25">
      <c r="B9" s="12"/>
      <c r="C9" s="67" t="s">
        <v>27</v>
      </c>
      <c r="D9" s="15">
        <f>10*6*7*(52/12)</f>
        <v>1819.9999999999998</v>
      </c>
      <c r="F9" t="s">
        <v>28</v>
      </c>
      <c r="G9" t="s">
        <v>29</v>
      </c>
      <c r="I9" s="66">
        <v>0</v>
      </c>
    </row>
    <row r="10" spans="2:9" x14ac:dyDescent="0.25">
      <c r="B10" s="12"/>
      <c r="C10" t="s">
        <v>30</v>
      </c>
      <c r="D10" s="15">
        <f>207+SUM(I8:I17)</f>
        <v>297</v>
      </c>
      <c r="F10" t="s">
        <v>31</v>
      </c>
      <c r="G10" t="s">
        <v>32</v>
      </c>
      <c r="I10" s="66">
        <v>0</v>
      </c>
    </row>
    <row r="11" spans="2:9" x14ac:dyDescent="0.25">
      <c r="B11" s="12"/>
      <c r="G11" t="s">
        <v>33</v>
      </c>
      <c r="I11" s="66">
        <v>0</v>
      </c>
    </row>
    <row r="12" spans="2:9" ht="15.75" thickBot="1" x14ac:dyDescent="0.3">
      <c r="B12" s="12"/>
      <c r="D12" s="14"/>
      <c r="G12" t="s">
        <v>34</v>
      </c>
      <c r="I12" s="66">
        <v>0</v>
      </c>
    </row>
    <row r="13" spans="2:9" ht="15.75" thickBot="1" x14ac:dyDescent="0.3">
      <c r="B13" s="12"/>
      <c r="C13" t="s">
        <v>35</v>
      </c>
      <c r="D13" s="16">
        <v>0.2</v>
      </c>
      <c r="G13" t="s">
        <v>36</v>
      </c>
      <c r="I13" s="66">
        <v>0</v>
      </c>
    </row>
    <row r="14" spans="2:9" ht="15.75" thickBot="1" x14ac:dyDescent="0.3">
      <c r="B14" s="12"/>
      <c r="C14" t="s">
        <v>37</v>
      </c>
      <c r="D14" s="16">
        <v>0.17</v>
      </c>
      <c r="G14" t="s">
        <v>38</v>
      </c>
      <c r="I14" s="66">
        <v>0</v>
      </c>
    </row>
    <row r="15" spans="2:9" ht="15.75" thickBot="1" x14ac:dyDescent="0.3">
      <c r="B15" s="12"/>
      <c r="C15" t="s">
        <v>39</v>
      </c>
      <c r="D15" s="17">
        <v>1.4999999999999999E-2</v>
      </c>
      <c r="G15" t="s">
        <v>40</v>
      </c>
      <c r="I15" s="66">
        <v>0</v>
      </c>
    </row>
    <row r="16" spans="2:9" x14ac:dyDescent="0.25">
      <c r="B16" s="12"/>
      <c r="C16" t="s">
        <v>41</v>
      </c>
      <c r="D16" s="18">
        <v>0.16</v>
      </c>
      <c r="G16" t="s">
        <v>42</v>
      </c>
      <c r="I16" s="66">
        <v>0</v>
      </c>
    </row>
    <row r="17" spans="2:9" x14ac:dyDescent="0.25">
      <c r="B17" s="12"/>
      <c r="G17" t="s">
        <v>43</v>
      </c>
      <c r="I17" s="66">
        <v>90</v>
      </c>
    </row>
    <row r="18" spans="2:9" x14ac:dyDescent="0.25">
      <c r="B18" s="12"/>
      <c r="I18" s="13"/>
    </row>
    <row r="19" spans="2:9" x14ac:dyDescent="0.25">
      <c r="B19" s="12"/>
      <c r="C19" t="s">
        <v>78</v>
      </c>
      <c r="D19" s="18">
        <v>0.12</v>
      </c>
      <c r="I19" s="13"/>
    </row>
    <row r="20" spans="2:9" x14ac:dyDescent="0.25">
      <c r="B20" s="12"/>
      <c r="I20" s="13"/>
    </row>
    <row r="21" spans="2:9" ht="46.5" x14ac:dyDescent="0.35">
      <c r="B21" s="19" t="s">
        <v>44</v>
      </c>
      <c r="C21" s="20" t="s">
        <v>45</v>
      </c>
      <c r="D21" s="20" t="s">
        <v>46</v>
      </c>
      <c r="E21" s="20" t="s">
        <v>47</v>
      </c>
      <c r="F21" s="20" t="s">
        <v>48</v>
      </c>
      <c r="G21" s="68" t="s">
        <v>49</v>
      </c>
      <c r="H21" s="69" t="s">
        <v>50</v>
      </c>
      <c r="I21" s="70" t="s">
        <v>51</v>
      </c>
    </row>
    <row r="22" spans="2:9" ht="21.75" thickBot="1" x14ac:dyDescent="0.4">
      <c r="B22" s="19" t="s">
        <v>79</v>
      </c>
      <c r="C22" s="21">
        <v>31</v>
      </c>
      <c r="D22" s="22">
        <v>33.973333333333329</v>
      </c>
      <c r="E22" s="22">
        <v>179.3381333333333</v>
      </c>
      <c r="F22" s="23">
        <v>24.757967359999995</v>
      </c>
      <c r="G22" s="24">
        <v>6769.27</v>
      </c>
      <c r="H22" s="25">
        <v>3689.2521500000007</v>
      </c>
      <c r="I22" s="71">
        <v>10458.522150000001</v>
      </c>
    </row>
    <row r="23" spans="2:9" x14ac:dyDescent="0.25">
      <c r="B23" s="12"/>
      <c r="D23" s="26" t="s">
        <v>52</v>
      </c>
      <c r="E23" s="27" t="s">
        <v>53</v>
      </c>
      <c r="I23" s="13"/>
    </row>
    <row r="24" spans="2:9" x14ac:dyDescent="0.25">
      <c r="B24" s="12"/>
      <c r="D24" s="19" t="s">
        <v>54</v>
      </c>
      <c r="E24" s="28">
        <f>20+(20*0.24)</f>
        <v>24.8</v>
      </c>
      <c r="I24" s="13"/>
    </row>
    <row r="25" spans="2:9" x14ac:dyDescent="0.25">
      <c r="B25" s="12"/>
      <c r="D25" s="19" t="s">
        <v>55</v>
      </c>
      <c r="E25" s="28">
        <f>E24+(E24*0.15)</f>
        <v>28.52</v>
      </c>
      <c r="I25" s="13"/>
    </row>
    <row r="26" spans="2:9" ht="15.75" thickBot="1" x14ac:dyDescent="0.3">
      <c r="B26" s="29"/>
      <c r="C26" s="30"/>
      <c r="D26" s="31" t="s">
        <v>56</v>
      </c>
      <c r="E26" s="32">
        <f>E25+(E25*0.15)</f>
        <v>32.798000000000002</v>
      </c>
      <c r="F26" s="30"/>
      <c r="G26" s="30"/>
      <c r="H26" s="30"/>
      <c r="I26" s="33"/>
    </row>
    <row r="27" spans="2:9" x14ac:dyDescent="0.25">
      <c r="B27" s="34" t="s">
        <v>80</v>
      </c>
    </row>
    <row r="30" spans="2:9" ht="24" thickBot="1" x14ac:dyDescent="0.4">
      <c r="B30" s="79" t="s">
        <v>57</v>
      </c>
      <c r="C30" s="79"/>
      <c r="D30" s="79"/>
      <c r="E30" s="79"/>
      <c r="F30" s="79"/>
      <c r="G30" s="79"/>
      <c r="H30" s="79"/>
      <c r="I30" s="79"/>
    </row>
    <row r="31" spans="2:9" x14ac:dyDescent="0.25">
      <c r="B31" s="8"/>
      <c r="C31" s="10"/>
      <c r="D31" s="10"/>
      <c r="E31" s="10"/>
      <c r="F31" s="10"/>
      <c r="G31" s="10"/>
      <c r="H31" s="10"/>
      <c r="I31" s="35"/>
    </row>
    <row r="32" spans="2:9" ht="15.75" thickBot="1" x14ac:dyDescent="0.3">
      <c r="B32" s="12"/>
      <c r="F32" s="80" t="s">
        <v>58</v>
      </c>
      <c r="G32" s="80"/>
      <c r="I32" s="13"/>
    </row>
    <row r="33" spans="2:9" x14ac:dyDescent="0.25">
      <c r="B33" s="19" t="s">
        <v>81</v>
      </c>
      <c r="C33" s="15"/>
      <c r="E33" s="15"/>
      <c r="F33" s="81" t="s">
        <v>59</v>
      </c>
      <c r="G33" s="82"/>
      <c r="I33" s="13"/>
    </row>
    <row r="34" spans="2:9" ht="21" x14ac:dyDescent="0.35">
      <c r="B34" s="36" t="s">
        <v>60</v>
      </c>
      <c r="C34" s="37">
        <v>0.79661016949152541</v>
      </c>
      <c r="F34" s="38" t="s">
        <v>61</v>
      </c>
      <c r="G34" s="39" t="s">
        <v>62</v>
      </c>
      <c r="H34" s="40" t="s">
        <v>63</v>
      </c>
      <c r="I34" s="13"/>
    </row>
    <row r="35" spans="2:9" ht="15.75" thickBot="1" x14ac:dyDescent="0.3">
      <c r="B35" s="36" t="s">
        <v>64</v>
      </c>
      <c r="C35" s="37">
        <v>0.20338983050847459</v>
      </c>
      <c r="F35" s="41">
        <f>(C36/2)*D40</f>
        <v>55.475083333333338</v>
      </c>
      <c r="G35" s="42">
        <f>((C37+C43)*D40)+(SUM(C44:C47)*D41)</f>
        <v>138.9484572128747</v>
      </c>
      <c r="H35" s="63">
        <f>SUM(F35:G35)+C39</f>
        <v>197.92354054620805</v>
      </c>
      <c r="I35" s="43"/>
    </row>
    <row r="36" spans="2:9" x14ac:dyDescent="0.25">
      <c r="B36" s="44" t="s">
        <v>82</v>
      </c>
      <c r="C36" s="45">
        <v>179</v>
      </c>
      <c r="I36" s="13"/>
    </row>
    <row r="37" spans="2:9" x14ac:dyDescent="0.25">
      <c r="B37" s="12" t="s">
        <v>65</v>
      </c>
      <c r="C37" s="45">
        <v>112</v>
      </c>
      <c r="H37" s="46"/>
      <c r="I37" s="13"/>
    </row>
    <row r="38" spans="2:9" x14ac:dyDescent="0.25">
      <c r="B38" s="47" t="s">
        <v>66</v>
      </c>
      <c r="I38" s="13"/>
    </row>
    <row r="39" spans="2:9" x14ac:dyDescent="0.25">
      <c r="B39" s="12" t="s">
        <v>83</v>
      </c>
      <c r="C39" s="48">
        <v>3.5</v>
      </c>
      <c r="I39" s="13"/>
    </row>
    <row r="40" spans="2:9" x14ac:dyDescent="0.25">
      <c r="B40" s="12" t="s">
        <v>84</v>
      </c>
      <c r="C40" s="48">
        <v>37.19</v>
      </c>
      <c r="D40" s="46">
        <f>C40/60</f>
        <v>0.61983333333333335</v>
      </c>
      <c r="I40" s="13"/>
    </row>
    <row r="41" spans="2:9" x14ac:dyDescent="0.25">
      <c r="B41" s="12" t="s">
        <v>85</v>
      </c>
      <c r="C41" s="48">
        <v>37.19</v>
      </c>
      <c r="D41" s="46">
        <f>C41/60</f>
        <v>0.61983333333333335</v>
      </c>
      <c r="G41" s="49" t="s">
        <v>67</v>
      </c>
      <c r="I41" s="13"/>
    </row>
    <row r="42" spans="2:9" x14ac:dyDescent="0.25">
      <c r="B42" s="12"/>
      <c r="C42" s="50" t="s">
        <v>68</v>
      </c>
      <c r="G42" t="s">
        <v>69</v>
      </c>
      <c r="I42" s="13"/>
    </row>
    <row r="43" spans="2:9" ht="68.25" customHeight="1" x14ac:dyDescent="0.25">
      <c r="B43" s="51" t="s">
        <v>70</v>
      </c>
      <c r="C43" s="52">
        <v>10</v>
      </c>
      <c r="G43" s="72" t="s">
        <v>71</v>
      </c>
      <c r="H43" s="72"/>
      <c r="I43" s="73"/>
    </row>
    <row r="44" spans="2:9" x14ac:dyDescent="0.25">
      <c r="B44" s="12" t="s">
        <v>72</v>
      </c>
      <c r="C44" s="53">
        <v>45</v>
      </c>
      <c r="G44" s="72"/>
      <c r="H44" s="72"/>
      <c r="I44" s="73"/>
    </row>
    <row r="45" spans="2:9" x14ac:dyDescent="0.25">
      <c r="B45" s="12" t="s">
        <v>73</v>
      </c>
      <c r="C45" s="54">
        <v>15</v>
      </c>
      <c r="G45" s="77" t="s">
        <v>74</v>
      </c>
      <c r="H45" s="77"/>
      <c r="I45" s="78"/>
    </row>
    <row r="46" spans="2:9" x14ac:dyDescent="0.25">
      <c r="B46" s="12" t="s">
        <v>75</v>
      </c>
      <c r="C46" s="55">
        <v>30.670675793828504</v>
      </c>
      <c r="H46" s="56"/>
      <c r="I46" s="57"/>
    </row>
    <row r="47" spans="2:9" ht="15.75" x14ac:dyDescent="0.25">
      <c r="B47" s="12" t="s">
        <v>86</v>
      </c>
      <c r="C47" s="58">
        <f>5*2.3</f>
        <v>11.5</v>
      </c>
      <c r="H47" s="56"/>
      <c r="I47" s="57"/>
    </row>
    <row r="48" spans="2:9" ht="15.75" thickBot="1" x14ac:dyDescent="0.3">
      <c r="B48" s="59"/>
      <c r="C48" s="60"/>
      <c r="D48" s="60"/>
      <c r="E48" s="60"/>
      <c r="F48" s="60"/>
      <c r="G48" s="60"/>
      <c r="H48" s="61"/>
      <c r="I48" s="62"/>
    </row>
  </sheetData>
  <mergeCells count="4">
    <mergeCell ref="G45:I45"/>
    <mergeCell ref="B30:I30"/>
    <mergeCell ref="F32:G32"/>
    <mergeCell ref="F33:G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6</v>
      </c>
      <c r="C1" t="s">
        <v>6</v>
      </c>
    </row>
    <row r="2" spans="1:3" x14ac:dyDescent="0.25">
      <c r="A2" s="4" t="s">
        <v>7</v>
      </c>
      <c r="C2">
        <v>2022</v>
      </c>
    </row>
    <row r="3" spans="1:3" x14ac:dyDescent="0.25">
      <c r="A3" s="4" t="s">
        <v>8</v>
      </c>
      <c r="C3">
        <v>2023</v>
      </c>
    </row>
    <row r="4" spans="1:3" x14ac:dyDescent="0.25">
      <c r="A4" s="4" t="s">
        <v>9</v>
      </c>
      <c r="C4">
        <v>2024</v>
      </c>
    </row>
    <row r="5" spans="1:3" x14ac:dyDescent="0.25">
      <c r="A5" s="4" t="s">
        <v>10</v>
      </c>
      <c r="C5">
        <v>2025</v>
      </c>
    </row>
    <row r="6" spans="1:3" x14ac:dyDescent="0.25">
      <c r="A6" s="4" t="s">
        <v>11</v>
      </c>
      <c r="C6">
        <v>2026</v>
      </c>
    </row>
    <row r="7" spans="1:3" x14ac:dyDescent="0.25">
      <c r="A7" s="4" t="s">
        <v>12</v>
      </c>
      <c r="C7">
        <v>2027</v>
      </c>
    </row>
    <row r="8" spans="1:3" x14ac:dyDescent="0.25">
      <c r="A8" s="4" t="s">
        <v>13</v>
      </c>
      <c r="C8">
        <v>2028</v>
      </c>
    </row>
    <row r="9" spans="1:3" x14ac:dyDescent="0.25">
      <c r="A9" s="4" t="s">
        <v>14</v>
      </c>
      <c r="C9">
        <v>2029</v>
      </c>
    </row>
    <row r="10" spans="1:3" x14ac:dyDescent="0.25">
      <c r="A10" s="4" t="s">
        <v>15</v>
      </c>
      <c r="C10">
        <v>2030</v>
      </c>
    </row>
    <row r="11" spans="1:3" x14ac:dyDescent="0.25">
      <c r="A11" s="4" t="s">
        <v>16</v>
      </c>
      <c r="C11">
        <v>2031</v>
      </c>
    </row>
    <row r="12" spans="1:3" x14ac:dyDescent="0.25">
      <c r="A12" s="4" t="s">
        <v>17</v>
      </c>
      <c r="C12">
        <v>2032</v>
      </c>
    </row>
    <row r="13" spans="1:3" x14ac:dyDescent="0.25">
      <c r="A13" s="4" t="s">
        <v>18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345A6D-C265-4F06-87F0-AD7C1EC51832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3508a2e-6e2a-400b-85e0-5af9a1ee96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 Table</vt:lpstr>
      <vt:lpstr>Rate Model</vt:lpstr>
      <vt:lpstr>Sheet1</vt:lpstr>
      <vt:lpstr>'Fee Table'!Print_Area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Kelly, Tim (DCYF)</cp:lastModifiedBy>
  <cp:lastPrinted>2022-06-10T21:22:52Z</cp:lastPrinted>
  <dcterms:created xsi:type="dcterms:W3CDTF">2022-02-16T17:17:49Z</dcterms:created>
  <dcterms:modified xsi:type="dcterms:W3CDTF">2025-03-26T19:11:01Z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